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backupFile="1" codeName="ThisWorkbook"/>
  <mc:AlternateContent xmlns:mc="http://schemas.openxmlformats.org/markup-compatibility/2006">
    <mc:Choice Requires="x15">
      <x15ac:absPath xmlns:x15ac="http://schemas.microsoft.com/office/spreadsheetml/2010/11/ac" url="C:\Users\alexi\Documents\scolaire\IPSA\AeroIpsa\SP02\STABTRAJ\SP02_Super_v2\"/>
    </mc:Choice>
  </mc:AlternateContent>
  <xr:revisionPtr revIDLastSave="0" documentId="13_ncr:1_{CA44217C-B98B-4B41-B95C-3A3D4D6E840C}" xr6:coauthVersionLast="47" xr6:coauthVersionMax="47" xr10:uidLastSave="{00000000-0000-0000-0000-000000000000}"/>
  <bookViews>
    <workbookView xWindow="28680" yWindow="-120" windowWidth="29040" windowHeight="15990"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Propu!$A$317:$A$324</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C15" i="6"/>
  <c r="H6" i="7" s="1"/>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P14" i="6"/>
  <c r="E11" i="7" s="1"/>
  <c r="P15" i="6"/>
  <c r="H42" i="7" s="1"/>
  <c r="C133" i="6"/>
  <c r="C163" i="6"/>
  <c r="O21" i="6"/>
  <c r="C167" i="6"/>
  <c r="C166" i="6"/>
  <c r="D161" i="6"/>
  <c r="E161" i="6" s="1"/>
  <c r="D158" i="6"/>
  <c r="E158" i="6" s="1"/>
  <c r="D162" i="6"/>
  <c r="E162" i="6" s="1"/>
  <c r="D160" i="6"/>
  <c r="E160" i="6" s="1"/>
  <c r="D159" i="6"/>
  <c r="E159" i="6" s="1"/>
  <c r="D166" i="6"/>
  <c r="E166" i="6" s="1"/>
  <c r="D167" i="6"/>
  <c r="E167" i="6" s="1"/>
  <c r="D163" i="6"/>
  <c r="E163" i="6" s="1"/>
  <c r="S206" i="4"/>
  <c r="R206" i="4"/>
  <c r="T206" i="4"/>
  <c r="U206" i="4"/>
  <c r="X205" i="4"/>
  <c r="W206" i="4" s="1"/>
  <c r="V206" i="4"/>
  <c r="X100" i="4"/>
  <c r="L105" i="4"/>
  <c r="C105" i="4"/>
  <c r="K105" i="4"/>
  <c r="O105" i="4"/>
  <c r="S100" i="4"/>
  <c r="U100" i="4"/>
  <c r="H100" i="4"/>
  <c r="Q100" i="4"/>
  <c r="Q105" i="4"/>
  <c r="I38" i="7" l="1"/>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C35" i="6"/>
  <c r="E56" i="7" s="1"/>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D35" i="6"/>
  <c r="B54" i="8"/>
  <c r="C54" i="8" s="1"/>
  <c r="D26" i="7"/>
  <c r="B53" i="8"/>
  <c r="C53" i="8" s="1"/>
  <c r="B60" i="8"/>
  <c r="C60" i="8" s="1"/>
  <c r="B66" i="8"/>
  <c r="C66" i="8" s="1"/>
  <c r="B52" i="8"/>
  <c r="C52" i="8" s="1"/>
  <c r="B57" i="8"/>
  <c r="C57" i="8" s="1"/>
  <c r="T14" i="6"/>
  <c r="C173" i="6"/>
  <c r="C172" i="6"/>
  <c r="D23" i="7"/>
  <c r="E108" i="7"/>
  <c r="C195" i="6"/>
  <c r="A317" i="4" a="1"/>
  <c r="A341" i="4" s="1"/>
  <c r="D148" i="4"/>
  <c r="F148" i="4" s="1"/>
  <c r="E107" i="7"/>
  <c r="H28" i="1"/>
  <c r="H67" i="7"/>
  <c r="H17" i="7"/>
  <c r="B107" i="1"/>
  <c r="E24" i="1"/>
  <c r="B109" i="1"/>
  <c r="H48" i="1"/>
  <c r="B158" i="1"/>
  <c r="B132" i="1"/>
  <c r="G4" i="3"/>
  <c r="C139" i="6"/>
  <c r="C134" i="6"/>
  <c r="C143" i="6"/>
  <c r="C146" i="6"/>
  <c r="AD4" i="3"/>
  <c r="E190" i="6"/>
  <c r="D32" i="1"/>
  <c r="I68" i="7" s="1"/>
  <c r="C11" i="8"/>
  <c r="AE4" i="3"/>
  <c r="T19" i="6"/>
  <c r="C142" i="6"/>
  <c r="C141" i="6"/>
  <c r="C145" i="6"/>
  <c r="I71" i="7"/>
  <c r="H5" i="7"/>
  <c r="B77"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Y4" i="4"/>
  <c r="Q3" i="4"/>
  <c r="T3" i="4"/>
  <c r="E4" i="7" l="1"/>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R2" i="4"/>
  <c r="Q4" i="4"/>
  <c r="T2" i="4"/>
  <c r="I3" i="4"/>
  <c r="M4" i="4"/>
  <c r="R3" i="4"/>
  <c r="V3" i="4"/>
  <c r="Y3" i="4"/>
  <c r="R4" i="4"/>
  <c r="K3" i="4"/>
  <c r="C4" i="4"/>
  <c r="N4" i="4"/>
  <c r="B4" i="4"/>
  <c r="T4" i="4"/>
  <c r="G3" i="4"/>
  <c r="X4" i="4"/>
  <c r="B3" i="4"/>
  <c r="N2" i="4"/>
  <c r="P3" i="4"/>
  <c r="M3" i="4"/>
  <c r="W3" i="4"/>
  <c r="P2" i="4"/>
  <c r="E3" i="4"/>
  <c r="K4" i="4"/>
  <c r="D4" i="4"/>
  <c r="D3" i="4"/>
  <c r="H3" i="4"/>
  <c r="F3" i="4"/>
  <c r="U4" i="4"/>
  <c r="U3" i="4"/>
  <c r="X3" i="4"/>
  <c r="H4" i="4"/>
  <c r="W4" i="4"/>
  <c r="L4" i="4"/>
  <c r="X2" i="4"/>
  <c r="L3" i="4"/>
  <c r="S4" i="4"/>
  <c r="C3" i="4"/>
  <c r="O4" i="4"/>
  <c r="V2" i="4"/>
  <c r="J3" i="4"/>
  <c r="J4" i="4"/>
  <c r="P4" i="4"/>
  <c r="F4" i="4"/>
  <c r="L2" i="4"/>
  <c r="Z2" i="4"/>
  <c r="H2" i="4"/>
  <c r="I4" i="4"/>
  <c r="V4" i="4"/>
  <c r="S3" i="4"/>
  <c r="O3" i="4"/>
  <c r="J2" i="4"/>
  <c r="N3" i="4"/>
  <c r="E4" i="4"/>
  <c r="G4" i="4"/>
  <c r="E28" i="6" l="1"/>
  <c r="D164" i="6"/>
  <c r="E164" i="6" s="1"/>
  <c r="D165" i="6"/>
  <c r="E165" i="6" s="1"/>
  <c r="A5" i="3"/>
  <c r="B5" i="3" s="1"/>
  <c r="Z5" i="3" s="1"/>
  <c r="N12" i="6"/>
  <c r="N14" i="6"/>
  <c r="I41" i="7" s="1"/>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D59" i="8"/>
  <c r="E59" i="8" s="1"/>
  <c r="D68" i="8"/>
  <c r="F68" i="8" s="1"/>
  <c r="I68" i="8" s="1"/>
  <c r="D61" i="8"/>
  <c r="F61" i="8" s="1"/>
  <c r="I61" i="8" s="1"/>
  <c r="D49" i="8"/>
  <c r="E49" i="8" s="1"/>
  <c r="D53" i="8"/>
  <c r="E53" i="8" s="1"/>
  <c r="M14" i="6"/>
  <c r="C11" i="1" s="1"/>
  <c r="S4" i="3" s="1"/>
  <c r="T4" i="3" s="1"/>
  <c r="U4" i="3" s="1"/>
  <c r="M12" i="6"/>
  <c r="D54" i="8"/>
  <c r="E54" i="8" s="1"/>
  <c r="H54" i="8" s="1"/>
  <c r="D65" i="8"/>
  <c r="E65" i="8" s="1"/>
  <c r="D66" i="8"/>
  <c r="E66" i="8" s="1"/>
  <c r="H66" i="8" s="1"/>
  <c r="D55" i="8"/>
  <c r="F55" i="8" s="1"/>
  <c r="I55" i="8" s="1"/>
  <c r="D64" i="8"/>
  <c r="E64" i="8" s="1"/>
  <c r="H64" i="8" s="1"/>
  <c r="D44" i="8"/>
  <c r="E44" i="8" s="1"/>
  <c r="D67" i="8"/>
  <c r="E67" i="8" s="1"/>
  <c r="H67" i="8" s="1"/>
  <c r="D58" i="8"/>
  <c r="F58" i="8" s="1"/>
  <c r="I58" i="8" s="1"/>
  <c r="D69" i="8"/>
  <c r="F69" i="8" s="1"/>
  <c r="I69" i="8" s="1"/>
  <c r="D57" i="8"/>
  <c r="E57" i="8" s="1"/>
  <c r="D46" i="8"/>
  <c r="F46" i="8" s="1"/>
  <c r="D62" i="8"/>
  <c r="F62" i="8" s="1"/>
  <c r="I62" i="8" s="1"/>
  <c r="D43" i="8"/>
  <c r="E43" i="8" s="1"/>
  <c r="D50" i="8"/>
  <c r="F50" i="8" s="1"/>
  <c r="D48" i="8"/>
  <c r="F48" i="8" s="1"/>
  <c r="D47" i="8"/>
  <c r="E47" i="8" s="1"/>
  <c r="D45" i="8"/>
  <c r="E45" i="8" s="1"/>
  <c r="D52" i="8"/>
  <c r="F52" i="8" s="1"/>
  <c r="I52" i="8" s="1"/>
  <c r="D63" i="8"/>
  <c r="E63" i="8" s="1"/>
  <c r="H63" i="8" s="1"/>
  <c r="D56" i="8"/>
  <c r="F56" i="8" s="1"/>
  <c r="I56" i="8" s="1"/>
  <c r="D60" i="8"/>
  <c r="E60" i="8" s="1"/>
  <c r="D51" i="8"/>
  <c r="E51" i="8" s="1"/>
  <c r="W166" i="4"/>
  <c r="X166" i="4"/>
  <c r="E127" i="6"/>
  <c r="D128" i="6"/>
  <c r="W110" i="4"/>
  <c r="U111" i="4"/>
  <c r="X126" i="4"/>
  <c r="W126" i="4"/>
  <c r="D123" i="4" s="1"/>
  <c r="D118" i="4"/>
  <c r="F118" i="4" s="1"/>
  <c r="D163" i="4"/>
  <c r="F163" i="4" s="1"/>
  <c r="W235" i="4"/>
  <c r="U236" i="4"/>
  <c r="W200" i="4"/>
  <c r="U201" i="4"/>
  <c r="X215" i="4"/>
  <c r="V216" i="4"/>
  <c r="V226" i="4"/>
  <c r="X225" i="4"/>
  <c r="X190" i="4"/>
  <c r="V191" i="4"/>
  <c r="I31" i="6"/>
  <c r="C154" i="6" s="1"/>
  <c r="E29" i="6"/>
  <c r="C191" i="6"/>
  <c r="D153" i="6"/>
  <c r="C192" i="6"/>
  <c r="E35" i="6" l="1"/>
  <c r="O22" i="6" s="1"/>
  <c r="O19" i="6" s="1"/>
  <c r="H28" i="6" s="1"/>
  <c r="C190" i="6" s="1"/>
  <c r="M22" i="6"/>
  <c r="C164" i="6"/>
  <c r="C165" i="6"/>
  <c r="AC5" i="3"/>
  <c r="P5" i="3"/>
  <c r="Q5" i="3" s="1"/>
  <c r="A6" i="3"/>
  <c r="B6" i="3" s="1"/>
  <c r="AC6" i="3" s="1"/>
  <c r="N15" i="6"/>
  <c r="I42" i="7" s="1"/>
  <c r="I50" i="8"/>
  <c r="E50" i="8"/>
  <c r="E110" i="7"/>
  <c r="E48" i="8"/>
  <c r="C25" i="1"/>
  <c r="C32" i="1" s="1"/>
  <c r="K49" i="1" s="1"/>
  <c r="AA5" i="3"/>
  <c r="AD5" i="3"/>
  <c r="F66" i="8"/>
  <c r="I66" i="8" s="1"/>
  <c r="E55" i="8"/>
  <c r="H55" i="8" s="1"/>
  <c r="H65" i="8"/>
  <c r="F65" i="8"/>
  <c r="I65" i="8" s="1"/>
  <c r="F63" i="8"/>
  <c r="I63" i="8" s="1"/>
  <c r="H57" i="8"/>
  <c r="F57" i="8"/>
  <c r="I57" i="8" s="1"/>
  <c r="F64" i="8"/>
  <c r="I64" i="8" s="1"/>
  <c r="F44" i="8"/>
  <c r="I44" i="8" s="1"/>
  <c r="I46" i="8"/>
  <c r="H43" i="8"/>
  <c r="C204" i="6"/>
  <c r="H44" i="8"/>
  <c r="I48" i="8"/>
  <c r="H45" i="8"/>
  <c r="H53" i="8"/>
  <c r="F107" i="7"/>
  <c r="E58" i="7"/>
  <c r="H65" i="7" s="1"/>
  <c r="H60" i="8"/>
  <c r="F53" i="8"/>
  <c r="I53" i="8" s="1"/>
  <c r="H59" i="8"/>
  <c r="J41" i="7"/>
  <c r="E52" i="8"/>
  <c r="H52" i="8" s="1"/>
  <c r="F51" i="8"/>
  <c r="I51" i="8" s="1"/>
  <c r="F67" i="8"/>
  <c r="I67" i="8" s="1"/>
  <c r="E68" i="8"/>
  <c r="H68" i="8" s="1"/>
  <c r="M15" i="6"/>
  <c r="J42" i="7" s="1"/>
  <c r="F59" i="8"/>
  <c r="I59" i="8" s="1"/>
  <c r="F49" i="8"/>
  <c r="I49" i="8" s="1"/>
  <c r="E69" i="8"/>
  <c r="H69" i="8" s="1"/>
  <c r="F54" i="8"/>
  <c r="I54" i="8" s="1"/>
  <c r="Q194" i="4"/>
  <c r="O196" i="4"/>
  <c r="H49" i="8"/>
  <c r="C12" i="8"/>
  <c r="E46" i="8"/>
  <c r="H47" i="8"/>
  <c r="H51" i="8"/>
  <c r="F60" i="8"/>
  <c r="I60" i="8" s="1"/>
  <c r="F45" i="8"/>
  <c r="I45" i="8" s="1"/>
  <c r="F43" i="8"/>
  <c r="I43" i="8" s="1"/>
  <c r="E62" i="8"/>
  <c r="H62" i="8" s="1"/>
  <c r="E61" i="8"/>
  <c r="F47" i="8"/>
  <c r="I47" i="8" s="1"/>
  <c r="E56" i="8"/>
  <c r="H56" i="8" s="1"/>
  <c r="E58" i="8"/>
  <c r="V111" i="4"/>
  <c r="X110" i="4"/>
  <c r="E128" i="6"/>
  <c r="D129" i="6"/>
  <c r="X200" i="4"/>
  <c r="V201" i="4"/>
  <c r="W226" i="4"/>
  <c r="X226" i="4"/>
  <c r="X191" i="4"/>
  <c r="W191" i="4"/>
  <c r="W216" i="4"/>
  <c r="X216" i="4"/>
  <c r="V236" i="4"/>
  <c r="X235" i="4"/>
  <c r="C153" i="6"/>
  <c r="M19" i="6" l="1"/>
  <c r="H31" i="6" s="1"/>
  <c r="H29" i="6" s="1"/>
  <c r="H47" i="7" s="1"/>
  <c r="C150" i="6"/>
  <c r="AA6" i="3"/>
  <c r="H48" i="8"/>
  <c r="P29" i="1"/>
  <c r="A7" i="3"/>
  <c r="B7" i="3" s="1"/>
  <c r="P7" i="3" s="1"/>
  <c r="Q7" i="3" s="1"/>
  <c r="AD6" i="3"/>
  <c r="P6" i="3"/>
  <c r="Q6" i="3" s="1"/>
  <c r="H71" i="7"/>
  <c r="I29" i="6"/>
  <c r="I47" i="7" s="1"/>
  <c r="B192" i="6"/>
  <c r="Z6" i="3"/>
  <c r="H68" i="7"/>
  <c r="H16" i="7"/>
  <c r="P28" i="1"/>
  <c r="H50" i="8"/>
  <c r="C149" i="6"/>
  <c r="C155" i="6"/>
  <c r="H46" i="8"/>
  <c r="H46" i="7"/>
  <c r="D152" i="6"/>
  <c r="H13" i="7"/>
  <c r="H58" i="8"/>
  <c r="R194" i="4"/>
  <c r="P196" i="4"/>
  <c r="F108" i="7"/>
  <c r="D213" i="4"/>
  <c r="F213" i="4" s="1"/>
  <c r="B191" i="6"/>
  <c r="C194" i="6"/>
  <c r="H61" i="8"/>
  <c r="D223" i="4"/>
  <c r="F223" i="4" s="1"/>
  <c r="X111" i="4"/>
  <c r="W111" i="4"/>
  <c r="D108" i="4" s="1"/>
  <c r="D188" i="4"/>
  <c r="F188" i="4" s="1"/>
  <c r="D130" i="6"/>
  <c r="E130" i="6" s="1"/>
  <c r="E129" i="6"/>
  <c r="S28" i="6"/>
  <c r="C193" i="6"/>
  <c r="X236" i="4"/>
  <c r="W236" i="4"/>
  <c r="W201" i="4"/>
  <c r="X201" i="4"/>
  <c r="D198" i="4" s="1"/>
  <c r="D2" i="4"/>
  <c r="B193" i="6" l="1"/>
  <c r="H32" i="6"/>
  <c r="I32" i="6"/>
  <c r="C157" i="6"/>
  <c r="C156" i="6" s="1"/>
  <c r="C152" i="6"/>
  <c r="C151"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I14" i="7"/>
  <c r="I30" i="6"/>
  <c r="I48" i="7" s="1"/>
  <c r="S29" i="6"/>
  <c r="H14" i="7"/>
  <c r="B194" i="6"/>
  <c r="H30" i="6"/>
  <c r="H48" i="7" s="1"/>
  <c r="B190" i="6"/>
  <c r="S194" i="4"/>
  <c r="Q196" i="4"/>
  <c r="F108" i="4"/>
  <c r="D233" i="4"/>
  <c r="F233" i="4" s="1"/>
  <c r="F2" i="4"/>
  <c r="J58" i="8" l="1"/>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I15" i="7"/>
  <c r="M50" i="8"/>
  <c r="H33" i="6"/>
  <c r="S30" i="6"/>
  <c r="H15" i="7"/>
  <c r="R196" i="4"/>
  <c r="T194" i="4"/>
  <c r="L49" i="8" l="1"/>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U6" i="3"/>
  <c r="Y5" i="3"/>
  <c r="N36" i="1" l="1"/>
  <c r="M37" i="6"/>
  <c r="S12" i="3"/>
  <c r="S13" i="3" s="1"/>
  <c r="W6" i="3"/>
  <c r="E7" i="3" s="1"/>
  <c r="H7" i="3" s="1"/>
  <c r="P17" i="3"/>
  <c r="Q17" i="3" s="1"/>
  <c r="R17" i="3" s="1"/>
  <c r="A18" i="3"/>
  <c r="B18" i="3" s="1"/>
  <c r="AC17" i="3"/>
  <c r="Z17" i="3"/>
  <c r="AD17" i="3"/>
  <c r="AA17" i="3"/>
  <c r="T12" i="3" l="1"/>
  <c r="AH7" i="3"/>
  <c r="AG7" i="3"/>
  <c r="D7" i="3"/>
  <c r="G7" i="3" s="1"/>
  <c r="M7" i="3" s="1"/>
  <c r="N7" i="3" s="1"/>
  <c r="S14" i="3"/>
  <c r="T13" i="3"/>
  <c r="AA18" i="3"/>
  <c r="P18" i="3"/>
  <c r="Q18" i="3" s="1"/>
  <c r="R18" i="3" s="1"/>
  <c r="AC18" i="3"/>
  <c r="A19" i="3"/>
  <c r="B19" i="3" s="1"/>
  <c r="AD18" i="3"/>
  <c r="Z18" i="3"/>
  <c r="K7" i="3"/>
  <c r="J7" i="3" l="1"/>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D84" i="3"/>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AD184" i="3" l="1"/>
  <c r="Z184" i="3"/>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Y296" i="3" s="1"/>
  <c r="AD297" i="3"/>
  <c r="T298" i="3"/>
  <c r="U297" i="3" l="1"/>
  <c r="E298" i="3" s="1"/>
  <c r="H298" i="3" s="1"/>
  <c r="K298" i="3" s="1"/>
  <c r="AE298" i="3" s="1"/>
  <c r="AH298" i="3"/>
  <c r="AG298" i="3"/>
  <c r="D298" i="3" l="1"/>
  <c r="F298" i="3" s="1"/>
  <c r="V298" i="3"/>
  <c r="A299" i="3"/>
  <c r="B299" i="3" s="1"/>
  <c r="G298" i="3" l="1"/>
  <c r="I298" i="3" s="1"/>
  <c r="W298" i="3" s="1"/>
  <c r="Z299" i="3"/>
  <c r="AD299" i="3"/>
  <c r="P299" i="3"/>
  <c r="Q299" i="3" s="1"/>
  <c r="R299" i="3" s="1"/>
  <c r="S299" i="3" s="1"/>
  <c r="AA299" i="3"/>
  <c r="AC299" i="3"/>
  <c r="M298" i="3" l="1"/>
  <c r="N298" i="3" s="1"/>
  <c r="J298" i="3"/>
  <c r="AD298" i="3" s="1"/>
  <c r="T299" i="3"/>
  <c r="L298" i="3" l="1"/>
  <c r="AG299" i="3" s="1"/>
  <c r="Y297" i="3" l="1"/>
  <c r="AH299" i="3"/>
  <c r="U298" i="3"/>
  <c r="E299" i="3" s="1"/>
  <c r="H299" i="3" s="1"/>
  <c r="K299" i="3" s="1"/>
  <c r="AE299" i="3" s="1"/>
  <c r="D299" i="3" l="1"/>
  <c r="G299" i="3" s="1"/>
  <c r="I299" i="3" s="1"/>
  <c r="V299" i="3"/>
  <c r="A300" i="3"/>
  <c r="B300" i="3" s="1"/>
  <c r="M299" i="3" l="1"/>
  <c r="N299" i="3" s="1"/>
  <c r="J299" i="3"/>
  <c r="L299" i="3" s="1"/>
  <c r="F299" i="3"/>
  <c r="W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AD425" i="3"/>
  <c r="U424" i="3" l="1"/>
  <c r="Y423" i="3"/>
  <c r="T425" i="3"/>
  <c r="E425" i="3" l="1"/>
  <c r="H425" i="3" s="1"/>
  <c r="K425" i="3" s="1"/>
  <c r="AE425" i="3" s="1"/>
  <c r="D425" i="3"/>
  <c r="G425" i="3" s="1"/>
  <c r="AH425" i="3"/>
  <c r="AG425" i="3"/>
  <c r="F425" i="3" l="1"/>
  <c r="I425" i="3"/>
  <c r="J425" i="3"/>
  <c r="M425" i="3"/>
  <c r="N425" i="3" s="1"/>
  <c r="V425" i="3"/>
  <c r="A426" i="3"/>
  <c r="B426" i="3" s="1"/>
  <c r="L425" i="3" l="1"/>
  <c r="W425" i="3"/>
  <c r="P426" i="3"/>
  <c r="Q426" i="3" s="1"/>
  <c r="R426" i="3" s="1"/>
  <c r="S426" i="3" s="1"/>
  <c r="AA426" i="3"/>
  <c r="AD426" i="3"/>
  <c r="Z426" i="3"/>
  <c r="AC426" i="3"/>
  <c r="U425" i="3" l="1"/>
  <c r="Y424" i="3"/>
  <c r="T426" i="3"/>
  <c r="AH426" i="3" s="1"/>
  <c r="E426" i="3" l="1"/>
  <c r="H426" i="3" s="1"/>
  <c r="D426" i="3"/>
  <c r="AG426" i="3"/>
  <c r="K426" i="3" l="1"/>
  <c r="AE426" i="3" s="1"/>
  <c r="F426" i="3"/>
  <c r="G426" i="3"/>
  <c r="V426" i="3" l="1"/>
  <c r="A427" i="3"/>
  <c r="B427" i="3" s="1"/>
  <c r="I426" i="3"/>
  <c r="J426" i="3"/>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AD432" i="3"/>
  <c r="T432" i="3" l="1"/>
  <c r="AH432" i="3" s="1"/>
  <c r="U431" i="3"/>
  <c r="Y430" i="3"/>
  <c r="AG432" i="3" l="1"/>
  <c r="E432" i="3"/>
  <c r="H432" i="3" s="1"/>
  <c r="D432" i="3"/>
  <c r="K432" i="3" l="1"/>
  <c r="AE432" i="3" s="1"/>
  <c r="F432" i="3"/>
  <c r="G432" i="3"/>
  <c r="I432" i="3" l="1"/>
  <c r="J432" i="3"/>
  <c r="M432" i="3"/>
  <c r="N432" i="3" s="1"/>
  <c r="V432" i="3"/>
  <c r="A433" i="3"/>
  <c r="B433" i="3" s="1"/>
  <c r="W432" i="3" l="1"/>
  <c r="L432" i="3"/>
  <c r="P433" i="3"/>
  <c r="Q433" i="3" s="1"/>
  <c r="R433" i="3" s="1"/>
  <c r="S433" i="3" s="1"/>
  <c r="AC433" i="3"/>
  <c r="Z433" i="3"/>
  <c r="AA433" i="3"/>
  <c r="AD433" i="3"/>
  <c r="U432" i="3" l="1"/>
  <c r="Y431" i="3"/>
  <c r="T433" i="3"/>
  <c r="E433" i="3" l="1"/>
  <c r="H433" i="3" s="1"/>
  <c r="K433" i="3" s="1"/>
  <c r="AE433" i="3" s="1"/>
  <c r="D433" i="3"/>
  <c r="AG433" i="3"/>
  <c r="AH433" i="3"/>
  <c r="F433" i="3" l="1"/>
  <c r="G433" i="3"/>
  <c r="M433" i="3" s="1"/>
  <c r="N433" i="3" s="1"/>
  <c r="V433" i="3"/>
  <c r="A434" i="3"/>
  <c r="B434" i="3" s="1"/>
  <c r="I433" i="3" l="1"/>
  <c r="W433" i="3" s="1"/>
  <c r="J433" i="3"/>
  <c r="L433" i="3" s="1"/>
  <c r="P434" i="3"/>
  <c r="Q434" i="3" s="1"/>
  <c r="R434" i="3" s="1"/>
  <c r="S434" i="3" s="1"/>
  <c r="Z434" i="3"/>
  <c r="AA434" i="3"/>
  <c r="AC434" i="3"/>
  <c r="U433" i="3" l="1"/>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AD465" i="3"/>
  <c r="T465" i="3" l="1"/>
  <c r="AH465" i="3" s="1"/>
  <c r="U464" i="3"/>
  <c r="Y463" i="3"/>
  <c r="D465" i="3" l="1"/>
  <c r="G465" i="3" s="1"/>
  <c r="E465" i="3"/>
  <c r="H465" i="3" s="1"/>
  <c r="AG465" i="3"/>
  <c r="F465" i="3" l="1"/>
  <c r="I465" i="3"/>
  <c r="J465" i="3"/>
  <c r="M465" i="3"/>
  <c r="N465" i="3" s="1"/>
  <c r="K465" i="3"/>
  <c r="AE465" i="3" s="1"/>
  <c r="V465" i="3" l="1"/>
  <c r="W465" i="3" s="1"/>
  <c r="A466" i="3"/>
  <c r="B466" i="3" s="1"/>
  <c r="L465" i="3"/>
  <c r="U465" i="3" l="1"/>
  <c r="Y464" i="3"/>
  <c r="AA466" i="3"/>
  <c r="AD466" i="3"/>
  <c r="AC466" i="3"/>
  <c r="Z466" i="3"/>
  <c r="P466" i="3"/>
  <c r="Q466" i="3" s="1"/>
  <c r="R466" i="3" s="1"/>
  <c r="S466" i="3" s="1"/>
  <c r="T466" i="3" l="1"/>
  <c r="AH466" i="3" s="1"/>
  <c r="AG466" i="3" l="1"/>
  <c r="E466" i="3"/>
  <c r="H466" i="3" s="1"/>
  <c r="K466" i="3" s="1"/>
  <c r="AE466" i="3" s="1"/>
  <c r="D466" i="3"/>
  <c r="G466" i="3" s="1"/>
  <c r="F466" i="3" l="1"/>
  <c r="I466" i="3"/>
  <c r="J466" i="3"/>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D469" i="3"/>
  <c r="AA469" i="3"/>
  <c r="P469" i="3"/>
  <c r="Q469" i="3" s="1"/>
  <c r="R469" i="3" s="1"/>
  <c r="S469" i="3" s="1"/>
  <c r="Z469" i="3"/>
  <c r="AC469" i="3"/>
  <c r="U468" i="3" l="1"/>
  <c r="Y467" i="3"/>
  <c r="T469" i="3"/>
  <c r="AG469" i="3" s="1"/>
  <c r="D469" i="3" l="1"/>
  <c r="G469" i="3" s="1"/>
  <c r="AH469" i="3"/>
  <c r="E469" i="3"/>
  <c r="H469" i="3" s="1"/>
  <c r="K469" i="3" s="1"/>
  <c r="AE469" i="3" s="1"/>
  <c r="F469" i="3" l="1"/>
  <c r="I469" i="3"/>
  <c r="J469" i="3"/>
  <c r="M469" i="3"/>
  <c r="N469" i="3" s="1"/>
  <c r="V469" i="3"/>
  <c r="A470" i="3"/>
  <c r="B470" i="3" s="1"/>
  <c r="W469" i="3" l="1"/>
  <c r="L469" i="3"/>
  <c r="AC470" i="3"/>
  <c r="P470" i="3"/>
  <c r="Q470" i="3" s="1"/>
  <c r="R470" i="3" s="1"/>
  <c r="S470" i="3" s="1"/>
  <c r="AA470" i="3"/>
  <c r="Z470" i="3"/>
  <c r="AD470" i="3"/>
  <c r="U469" i="3" l="1"/>
  <c r="Y468" i="3"/>
  <c r="T470" i="3"/>
  <c r="D470" i="3" l="1"/>
  <c r="G470" i="3" s="1"/>
  <c r="AH470" i="3"/>
  <c r="AG470" i="3"/>
  <c r="E470" i="3"/>
  <c r="H470" i="3" s="1"/>
  <c r="K470" i="3" l="1"/>
  <c r="AE470" i="3" s="1"/>
  <c r="F470" i="3"/>
  <c r="I470" i="3"/>
  <c r="J470" i="3"/>
  <c r="M470" i="3"/>
  <c r="N470" i="3" s="1"/>
  <c r="V470" i="3" l="1"/>
  <c r="W470" i="3" s="1"/>
  <c r="A471" i="3"/>
  <c r="B471" i="3" s="1"/>
  <c r="L470" i="3"/>
  <c r="U470" i="3" l="1"/>
  <c r="Y469" i="3"/>
  <c r="Z471" i="3"/>
  <c r="AA471" i="3"/>
  <c r="AD471" i="3"/>
  <c r="AC471" i="3"/>
  <c r="P471" i="3"/>
  <c r="Q471" i="3" s="1"/>
  <c r="R471" i="3" s="1"/>
  <c r="S471" i="3" s="1"/>
  <c r="T471" i="3" l="1"/>
  <c r="AH471" i="3" s="1"/>
  <c r="AG471" i="3" l="1"/>
  <c r="E471" i="3"/>
  <c r="H471" i="3" s="1"/>
  <c r="D471" i="3"/>
  <c r="F471" i="3" l="1"/>
  <c r="G471" i="3"/>
  <c r="K471" i="3"/>
  <c r="AE471" i="3" s="1"/>
  <c r="V471" i="3" l="1"/>
  <c r="A472" i="3"/>
  <c r="B472" i="3" s="1"/>
  <c r="I471" i="3"/>
  <c r="J471" i="3"/>
  <c r="M471" i="3"/>
  <c r="N471" i="3" s="1"/>
  <c r="W471" i="3" l="1"/>
  <c r="L471" i="3"/>
  <c r="Z472" i="3"/>
  <c r="AA472" i="3"/>
  <c r="P472" i="3"/>
  <c r="Q472" i="3" s="1"/>
  <c r="R472" i="3" s="1"/>
  <c r="S472" i="3" s="1"/>
  <c r="AD472" i="3"/>
  <c r="AC472" i="3"/>
  <c r="U471" i="3" l="1"/>
  <c r="Y470" i="3"/>
  <c r="T472" i="3"/>
  <c r="E472" i="3" l="1"/>
  <c r="H472" i="3" s="1"/>
  <c r="K472" i="3" s="1"/>
  <c r="AE472" i="3" s="1"/>
  <c r="AG472" i="3"/>
  <c r="AH472" i="3"/>
  <c r="D472" i="3"/>
  <c r="V472" i="3" l="1"/>
  <c r="A473" i="3"/>
  <c r="B473" i="3" s="1"/>
  <c r="F472" i="3"/>
  <c r="G472" i="3"/>
  <c r="I472" i="3" l="1"/>
  <c r="W472" i="3" s="1"/>
  <c r="J472" i="3"/>
  <c r="M472" i="3"/>
  <c r="N472" i="3" s="1"/>
  <c r="AC473" i="3"/>
  <c r="P473" i="3"/>
  <c r="Q473" i="3" s="1"/>
  <c r="R473" i="3" s="1"/>
  <c r="S473" i="3" s="1"/>
  <c r="AD473" i="3"/>
  <c r="Z473" i="3"/>
  <c r="AA473" i="3"/>
  <c r="L472" i="3" l="1"/>
  <c r="T473" i="3"/>
  <c r="U472" i="3" l="1"/>
  <c r="D473" i="3" s="1"/>
  <c r="AH473" i="3"/>
  <c r="AG473" i="3"/>
  <c r="Y471" i="3"/>
  <c r="G473" i="3" l="1"/>
  <c r="E473" i="3"/>
  <c r="H473" i="3" s="1"/>
  <c r="F473" i="3" l="1"/>
  <c r="I473" i="3"/>
  <c r="J473" i="3"/>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AD482" i="3"/>
  <c r="Z482" i="3"/>
  <c r="T482" i="3" l="1"/>
  <c r="D482" i="3" s="1"/>
  <c r="AG482" i="3" l="1"/>
  <c r="G482" i="3"/>
  <c r="AH482" i="3"/>
  <c r="E482" i="3"/>
  <c r="H482" i="3" s="1"/>
  <c r="F482" i="3" l="1"/>
  <c r="I482" i="3"/>
  <c r="J482" i="3"/>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AD492" i="3"/>
  <c r="T492" i="3" l="1"/>
  <c r="U491" i="3"/>
  <c r="Y490" i="3"/>
  <c r="D492" i="3" l="1"/>
  <c r="G492" i="3" s="1"/>
  <c r="AH492" i="3"/>
  <c r="AG492" i="3"/>
  <c r="E492" i="3"/>
  <c r="H492" i="3" s="1"/>
  <c r="F492" i="3" l="1"/>
  <c r="I492" i="3"/>
  <c r="J492" i="3"/>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D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M495" i="3"/>
  <c r="N495" i="3" s="1"/>
  <c r="W495" i="3" l="1"/>
  <c r="L495" i="3"/>
  <c r="AD496"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D499" i="3"/>
  <c r="AA499" i="3"/>
  <c r="Z499" i="3"/>
  <c r="T499" i="3" l="1"/>
  <c r="U498" i="3"/>
  <c r="Y497" i="3"/>
  <c r="D499" i="3" l="1"/>
  <c r="G499" i="3" s="1"/>
  <c r="AH499" i="3"/>
  <c r="E499" i="3"/>
  <c r="H499" i="3" s="1"/>
  <c r="AG499" i="3"/>
  <c r="F499" i="3" l="1"/>
  <c r="I499" i="3"/>
  <c r="J499" i="3"/>
  <c r="M499" i="3"/>
  <c r="N499" i="3" s="1"/>
  <c r="K499" i="3"/>
  <c r="AE499" i="3" s="1"/>
  <c r="V499" i="3" l="1"/>
  <c r="W499" i="3" s="1"/>
  <c r="A500" i="3"/>
  <c r="B500" i="3" s="1"/>
  <c r="L499" i="3"/>
  <c r="U499" i="3" l="1"/>
  <c r="Y498" i="3"/>
  <c r="AD500" i="3"/>
  <c r="AA500" i="3"/>
  <c r="AC500" i="3"/>
  <c r="P500" i="3"/>
  <c r="Q500" i="3" s="1"/>
  <c r="R500" i="3" s="1"/>
  <c r="S500" i="3" s="1"/>
  <c r="Z500" i="3"/>
  <c r="T500" i="3" l="1"/>
  <c r="AH500" i="3" s="1"/>
  <c r="D500" i="3" l="1"/>
  <c r="AG500" i="3"/>
  <c r="E500" i="3"/>
  <c r="H500" i="3" s="1"/>
  <c r="F500" i="3" l="1"/>
  <c r="G500" i="3"/>
  <c r="K500" i="3"/>
  <c r="AE500" i="3" s="1"/>
  <c r="I500" i="3" l="1"/>
  <c r="J500" i="3"/>
  <c r="M500" i="3"/>
  <c r="N500" i="3" s="1"/>
  <c r="V500" i="3"/>
  <c r="A501" i="3"/>
  <c r="B501" i="3" s="1"/>
  <c r="W500" i="3" l="1"/>
  <c r="L500" i="3"/>
  <c r="P501" i="3"/>
  <c r="Q501" i="3" s="1"/>
  <c r="R501" i="3" s="1"/>
  <c r="S501" i="3" s="1"/>
  <c r="AC501" i="3"/>
  <c r="AD501" i="3"/>
  <c r="Z501" i="3"/>
  <c r="AA501" i="3"/>
  <c r="U500" i="3" l="1"/>
  <c r="Y499" i="3"/>
  <c r="T501" i="3"/>
  <c r="D501" i="3" l="1"/>
  <c r="G501" i="3" s="1"/>
  <c r="E501" i="3"/>
  <c r="H501" i="3" s="1"/>
  <c r="K501" i="3" s="1"/>
  <c r="AE501" i="3" s="1"/>
  <c r="AG501" i="3"/>
  <c r="AH501" i="3"/>
  <c r="F501" i="3" l="1"/>
  <c r="I501" i="3"/>
  <c r="J501" i="3"/>
  <c r="M501" i="3"/>
  <c r="N501" i="3" s="1"/>
  <c r="V501" i="3"/>
  <c r="A502" i="3"/>
  <c r="B502" i="3" s="1"/>
  <c r="L501" i="3" l="1"/>
  <c r="W501" i="3"/>
  <c r="Z502" i="3"/>
  <c r="AA502" i="3"/>
  <c r="AC502" i="3"/>
  <c r="AD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M502" i="3"/>
  <c r="N502" i="3" s="1"/>
  <c r="AA503" i="3"/>
  <c r="P503" i="3"/>
  <c r="Q503" i="3" s="1"/>
  <c r="R503" i="3" s="1"/>
  <c r="S503" i="3" s="1"/>
  <c r="AD503" i="3"/>
  <c r="AC503" i="3"/>
  <c r="Z503" i="3"/>
  <c r="T503" i="3" l="1"/>
  <c r="L502" i="3"/>
  <c r="AG503" i="3" l="1"/>
  <c r="AH503" i="3"/>
  <c r="U502" i="3"/>
  <c r="E503" i="3" s="1"/>
  <c r="H503" i="3" s="1"/>
  <c r="Y501" i="3"/>
  <c r="D503" i="3" l="1"/>
  <c r="G503" i="3" s="1"/>
  <c r="K503" i="3"/>
  <c r="AE503" i="3" s="1"/>
  <c r="F503" i="3" l="1"/>
  <c r="V503" i="3"/>
  <c r="A504" i="3"/>
  <c r="B504" i="3" s="1"/>
  <c r="I503" i="3"/>
  <c r="J503" i="3"/>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AD515" i="3"/>
  <c r="P515" i="3"/>
  <c r="Q515" i="3" s="1"/>
  <c r="R515" i="3" s="1"/>
  <c r="S515" i="3" s="1"/>
  <c r="AC515" i="3"/>
  <c r="Z515" i="3"/>
  <c r="AA515" i="3"/>
  <c r="U514" i="3" l="1"/>
  <c r="Y513" i="3"/>
  <c r="T515" i="3"/>
  <c r="D515" i="3" l="1"/>
  <c r="G515" i="3" s="1"/>
  <c r="AG515" i="3"/>
  <c r="AH515" i="3"/>
  <c r="E515" i="3"/>
  <c r="H515" i="3" s="1"/>
  <c r="K515" i="3" l="1"/>
  <c r="AE515" i="3" s="1"/>
  <c r="I515" i="3"/>
  <c r="J515" i="3"/>
  <c r="M515" i="3"/>
  <c r="N515" i="3" s="1"/>
  <c r="F515" i="3"/>
  <c r="L515" i="3" l="1"/>
  <c r="V515" i="3"/>
  <c r="W515" i="3" s="1"/>
  <c r="A516" i="3"/>
  <c r="B516" i="3" s="1"/>
  <c r="U515" i="3" l="1"/>
  <c r="Y514" i="3"/>
  <c r="AA516" i="3"/>
  <c r="Z516" i="3"/>
  <c r="AC516" i="3"/>
  <c r="P516" i="3"/>
  <c r="Q516" i="3" s="1"/>
  <c r="R516" i="3" s="1"/>
  <c r="S516" i="3" s="1"/>
  <c r="AD516" i="3"/>
  <c r="T516" i="3" l="1"/>
  <c r="AG516" i="3" s="1"/>
  <c r="D516" i="3" l="1"/>
  <c r="AH516" i="3"/>
  <c r="E516" i="3"/>
  <c r="H516" i="3" s="1"/>
  <c r="F516" i="3" l="1"/>
  <c r="G516" i="3"/>
  <c r="K516" i="3"/>
  <c r="AE516" i="3" s="1"/>
  <c r="I516" i="3" l="1"/>
  <c r="J516" i="3"/>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D519" i="3"/>
  <c r="AA519" i="3"/>
  <c r="Z519" i="3"/>
  <c r="AC519" i="3"/>
  <c r="P519" i="3"/>
  <c r="Q519" i="3" s="1"/>
  <c r="R519" i="3" s="1"/>
  <c r="S519" i="3" s="1"/>
  <c r="T519" i="3" l="1"/>
  <c r="D519" i="3" s="1"/>
  <c r="AG519" i="3" l="1"/>
  <c r="G519" i="3"/>
  <c r="AH519" i="3"/>
  <c r="E519" i="3"/>
  <c r="H519" i="3" s="1"/>
  <c r="F519" i="3" l="1"/>
  <c r="I519" i="3"/>
  <c r="J519" i="3"/>
  <c r="M519" i="3"/>
  <c r="N519" i="3" s="1"/>
  <c r="K519" i="3"/>
  <c r="AE519" i="3" s="1"/>
  <c r="V519" i="3" l="1"/>
  <c r="W519" i="3" s="1"/>
  <c r="A520" i="3"/>
  <c r="B520" i="3" s="1"/>
  <c r="L519" i="3"/>
  <c r="U519" i="3" l="1"/>
  <c r="Y518" i="3"/>
  <c r="AA520" i="3"/>
  <c r="AC520" i="3"/>
  <c r="Z520" i="3"/>
  <c r="AD520" i="3"/>
  <c r="P520" i="3"/>
  <c r="Q520" i="3" s="1"/>
  <c r="R520" i="3" s="1"/>
  <c r="S520" i="3" s="1"/>
  <c r="T520" i="3" l="1"/>
  <c r="D520" i="3" s="1"/>
  <c r="AG520" i="3" l="1"/>
  <c r="E520" i="3"/>
  <c r="H520" i="3" s="1"/>
  <c r="K520" i="3" s="1"/>
  <c r="AE520" i="3" s="1"/>
  <c r="AH520" i="3"/>
  <c r="G520" i="3"/>
  <c r="F520" i="3" l="1"/>
  <c r="I520" i="3"/>
  <c r="J520" i="3"/>
  <c r="M520" i="3"/>
  <c r="N520" i="3" s="1"/>
  <c r="V520" i="3"/>
  <c r="A521" i="3"/>
  <c r="B521" i="3" s="1"/>
  <c r="W520" i="3" l="1"/>
  <c r="L520" i="3"/>
  <c r="P521" i="3"/>
  <c r="Q521" i="3" s="1"/>
  <c r="R521" i="3" s="1"/>
  <c r="S521" i="3" s="1"/>
  <c r="AC521" i="3"/>
  <c r="AA521" i="3"/>
  <c r="AD521" i="3"/>
  <c r="Z521" i="3"/>
  <c r="U520" i="3" l="1"/>
  <c r="Y519" i="3"/>
  <c r="T521" i="3"/>
  <c r="AH521" i="3" s="1"/>
  <c r="AG521" i="3" l="1"/>
  <c r="D521" i="3"/>
  <c r="E521" i="3"/>
  <c r="H521" i="3" s="1"/>
  <c r="K521" i="3" s="1"/>
  <c r="AE521" i="3" s="1"/>
  <c r="F521" i="3" l="1"/>
  <c r="G521" i="3"/>
  <c r="I521" i="3" s="1"/>
  <c r="V521" i="3"/>
  <c r="A522" i="3"/>
  <c r="B522" i="3" s="1"/>
  <c r="M521" i="3" l="1"/>
  <c r="N521" i="3" s="1"/>
  <c r="J521" i="3"/>
  <c r="L521" i="3" s="1"/>
  <c r="W521" i="3"/>
  <c r="AC522" i="3"/>
  <c r="P522" i="3"/>
  <c r="Q522" i="3" s="1"/>
  <c r="R522" i="3" s="1"/>
  <c r="S522" i="3" s="1"/>
  <c r="AA522" i="3"/>
  <c r="AD522" i="3"/>
  <c r="Z522" i="3"/>
  <c r="U521" i="3" l="1"/>
  <c r="Y520" i="3"/>
  <c r="T522" i="3"/>
  <c r="AG522" i="3" s="1"/>
  <c r="AH522" i="3" l="1"/>
  <c r="E522" i="3"/>
  <c r="H522" i="3" s="1"/>
  <c r="D522" i="3"/>
  <c r="K522" i="3" l="1"/>
  <c r="AE522" i="3" s="1"/>
  <c r="F522" i="3"/>
  <c r="G522" i="3"/>
  <c r="I522" i="3" l="1"/>
  <c r="J522" i="3"/>
  <c r="M522" i="3"/>
  <c r="N522" i="3" s="1"/>
  <c r="V522" i="3"/>
  <c r="A523" i="3"/>
  <c r="B523" i="3" s="1"/>
  <c r="W522" i="3" l="1"/>
  <c r="L522" i="3"/>
  <c r="AC523" i="3"/>
  <c r="Z523" i="3"/>
  <c r="AD523" i="3"/>
  <c r="AA523" i="3"/>
  <c r="P523" i="3"/>
  <c r="Q523" i="3" s="1"/>
  <c r="R523" i="3" s="1"/>
  <c r="S523" i="3" s="1"/>
  <c r="U522" i="3" l="1"/>
  <c r="Y521" i="3"/>
  <c r="T523" i="3"/>
  <c r="AG523" i="3" s="1"/>
  <c r="AH523" i="3" l="1"/>
  <c r="D523" i="3"/>
  <c r="G523" i="3" s="1"/>
  <c r="E523" i="3"/>
  <c r="H523" i="3" s="1"/>
  <c r="F523" i="3" l="1"/>
  <c r="I523" i="3"/>
  <c r="J523" i="3"/>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AD529" i="3"/>
  <c r="P529" i="3"/>
  <c r="Q529" i="3" s="1"/>
  <c r="R529" i="3" s="1"/>
  <c r="S529" i="3" s="1"/>
  <c r="AA529" i="3"/>
  <c r="L528" i="3" l="1"/>
  <c r="Y527" i="3" s="1"/>
  <c r="AD528" i="3"/>
  <c r="T529" i="3"/>
  <c r="AG529" i="3" l="1"/>
  <c r="U528" i="3"/>
  <c r="D529" i="3" s="1"/>
  <c r="G529" i="3" s="1"/>
  <c r="AH529" i="3"/>
  <c r="E529" i="3" l="1"/>
  <c r="H529" i="3" s="1"/>
  <c r="K529" i="3" s="1"/>
  <c r="AE529" i="3" s="1"/>
  <c r="J529" i="3"/>
  <c r="V529" i="3" l="1"/>
  <c r="A530" i="3"/>
  <c r="B530" i="3" s="1"/>
  <c r="AD530" i="3" s="1"/>
  <c r="M529" i="3"/>
  <c r="N529" i="3" s="1"/>
  <c r="I529" i="3"/>
  <c r="F529" i="3"/>
  <c r="L529" i="3"/>
  <c r="W529" i="3" l="1"/>
  <c r="Z530" i="3"/>
  <c r="AA530" i="3"/>
  <c r="AC530" i="3"/>
  <c r="P530" i="3"/>
  <c r="Q530" i="3" s="1"/>
  <c r="R530" i="3" s="1"/>
  <c r="S530" i="3" s="1"/>
  <c r="T530" i="3" s="1"/>
  <c r="AG530" i="3" s="1"/>
  <c r="U529" i="3"/>
  <c r="Y528" i="3"/>
  <c r="D530" i="3" l="1"/>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A539" i="3"/>
  <c r="AC539" i="3"/>
  <c r="T539" i="3" l="1"/>
  <c r="AH539" i="3" s="1"/>
  <c r="AG539" i="3" l="1"/>
  <c r="E539" i="3"/>
  <c r="H539" i="3" s="1"/>
  <c r="K539" i="3" s="1"/>
  <c r="AE539" i="3" s="1"/>
  <c r="D539" i="3"/>
  <c r="G539" i="3" s="1"/>
  <c r="F539" i="3" l="1"/>
  <c r="V539" i="3"/>
  <c r="A540" i="3"/>
  <c r="B540" i="3" s="1"/>
  <c r="I539" i="3"/>
  <c r="J539" i="3"/>
  <c r="AD539" i="3" s="1"/>
  <c r="M539" i="3"/>
  <c r="N539" i="3" s="1"/>
  <c r="W539" i="3" l="1"/>
  <c r="L539" i="3"/>
  <c r="AA540" i="3"/>
  <c r="AC540" i="3"/>
  <c r="Z540" i="3"/>
  <c r="P540" i="3"/>
  <c r="Q540" i="3" s="1"/>
  <c r="R540" i="3" s="1"/>
  <c r="S540" i="3" s="1"/>
  <c r="U539" i="3" l="1"/>
  <c r="Y538" i="3"/>
  <c r="T540" i="3"/>
  <c r="AG540" i="3" s="1"/>
  <c r="E540" i="3" l="1"/>
  <c r="H540" i="3" s="1"/>
  <c r="D540" i="3"/>
  <c r="AH540" i="3"/>
  <c r="K540" i="3" l="1"/>
  <c r="AE540" i="3" s="1"/>
  <c r="F540" i="3"/>
  <c r="G540" i="3"/>
  <c r="V540" i="3" l="1"/>
  <c r="A541" i="3"/>
  <c r="B541" i="3" s="1"/>
  <c r="I540" i="3"/>
  <c r="J540" i="3"/>
  <c r="AD540" i="3" s="1"/>
  <c r="M540" i="3"/>
  <c r="N540" i="3" s="1"/>
  <c r="W540" i="3" l="1"/>
  <c r="L540" i="3"/>
  <c r="P541" i="3"/>
  <c r="Q541" i="3" s="1"/>
  <c r="R541" i="3" s="1"/>
  <c r="S541" i="3" s="1"/>
  <c r="AA541" i="3"/>
  <c r="Z541" i="3"/>
  <c r="AC541" i="3"/>
  <c r="U540" i="3" l="1"/>
  <c r="Y539" i="3"/>
  <c r="T541" i="3"/>
  <c r="AG541" i="3" s="1"/>
  <c r="AH541" i="3" l="1"/>
  <c r="E541" i="3"/>
  <c r="H541" i="3" s="1"/>
  <c r="D541" i="3"/>
  <c r="K541" i="3" l="1"/>
  <c r="AE541" i="3" s="1"/>
  <c r="F541" i="3"/>
  <c r="G541" i="3"/>
  <c r="I541" i="3" l="1"/>
  <c r="J541" i="3"/>
  <c r="AD541" i="3" s="1"/>
  <c r="M541" i="3"/>
  <c r="N541" i="3" s="1"/>
  <c r="V541" i="3"/>
  <c r="A542" i="3"/>
  <c r="B542" i="3" s="1"/>
  <c r="W541" i="3" l="1"/>
  <c r="L541" i="3"/>
  <c r="AC542" i="3"/>
  <c r="P542" i="3"/>
  <c r="Q542" i="3" s="1"/>
  <c r="R542" i="3" s="1"/>
  <c r="S542" i="3" s="1"/>
  <c r="AA542" i="3"/>
  <c r="Z542" i="3"/>
  <c r="T542" i="3" l="1"/>
  <c r="AH542" i="3" s="1"/>
  <c r="U541" i="3"/>
  <c r="Y540" i="3"/>
  <c r="E542" i="3" l="1"/>
  <c r="H542" i="3" s="1"/>
  <c r="K542" i="3" s="1"/>
  <c r="AE542" i="3" s="1"/>
  <c r="AG542" i="3"/>
  <c r="D542" i="3"/>
  <c r="F542" i="3" l="1"/>
  <c r="G542" i="3"/>
  <c r="V542" i="3"/>
  <c r="A543" i="3"/>
  <c r="B543" i="3" s="1"/>
  <c r="P543" i="3" l="1"/>
  <c r="Q543" i="3" s="1"/>
  <c r="R543" i="3" s="1"/>
  <c r="S543" i="3" s="1"/>
  <c r="Z543" i="3"/>
  <c r="AA543" i="3"/>
  <c r="AC543" i="3"/>
  <c r="I542" i="3"/>
  <c r="W542" i="3" s="1"/>
  <c r="J542" i="3"/>
  <c r="AD542" i="3" s="1"/>
  <c r="M542" i="3"/>
  <c r="N542" i="3" s="1"/>
  <c r="T543" i="3" l="1"/>
  <c r="L542" i="3"/>
  <c r="AH543" i="3" l="1"/>
  <c r="U542" i="3"/>
  <c r="E543" i="3" s="1"/>
  <c r="H543" i="3" s="1"/>
  <c r="AG543" i="3"/>
  <c r="Y541" i="3"/>
  <c r="D543" i="3" l="1"/>
  <c r="G543" i="3" s="1"/>
  <c r="K543" i="3"/>
  <c r="AE543" i="3" s="1"/>
  <c r="F543" i="3" l="1"/>
  <c r="I543" i="3"/>
  <c r="J543" i="3"/>
  <c r="AD543" i="3" s="1"/>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AD559" i="3"/>
  <c r="T559" i="3" l="1"/>
  <c r="U558" i="3"/>
  <c r="Y557" i="3"/>
  <c r="E559" i="3" l="1"/>
  <c r="H559" i="3" s="1"/>
  <c r="K559" i="3" s="1"/>
  <c r="AE559" i="3" s="1"/>
  <c r="AH559" i="3"/>
  <c r="AG559" i="3"/>
  <c r="D559" i="3"/>
  <c r="V559" i="3" l="1"/>
  <c r="A560" i="3"/>
  <c r="B560" i="3" s="1"/>
  <c r="F559" i="3"/>
  <c r="G559" i="3"/>
  <c r="I559" i="3" l="1"/>
  <c r="W559" i="3" s="1"/>
  <c r="J559" i="3"/>
  <c r="M559" i="3"/>
  <c r="N559" i="3" s="1"/>
  <c r="AD560" i="3"/>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M560" i="3"/>
  <c r="N560" i="3" s="1"/>
  <c r="W560" i="3" l="1"/>
  <c r="L560" i="3"/>
  <c r="AA561" i="3"/>
  <c r="P561" i="3"/>
  <c r="Q561" i="3" s="1"/>
  <c r="R561" i="3" s="1"/>
  <c r="S561" i="3" s="1"/>
  <c r="Z561" i="3"/>
  <c r="AD561" i="3"/>
  <c r="AC561" i="3"/>
  <c r="U560" i="3" l="1"/>
  <c r="Y559" i="3"/>
  <c r="T561" i="3"/>
  <c r="E561" i="3" l="1"/>
  <c r="H561" i="3" s="1"/>
  <c r="K561" i="3" s="1"/>
  <c r="AE561" i="3" s="1"/>
  <c r="D561" i="3"/>
  <c r="AH561" i="3"/>
  <c r="AG561" i="3"/>
  <c r="F561" i="3" l="1"/>
  <c r="G561" i="3"/>
  <c r="M561" i="3" s="1"/>
  <c r="N561" i="3" s="1"/>
  <c r="V561" i="3"/>
  <c r="A562" i="3"/>
  <c r="B562" i="3" s="1"/>
  <c r="I561" i="3" l="1"/>
  <c r="W561" i="3" s="1"/>
  <c r="J561" i="3"/>
  <c r="L561" i="3" s="1"/>
  <c r="Z562" i="3"/>
  <c r="AA562" i="3"/>
  <c r="AD562" i="3"/>
  <c r="P562" i="3"/>
  <c r="Q562" i="3" s="1"/>
  <c r="R562" i="3" s="1"/>
  <c r="S562" i="3" s="1"/>
  <c r="AC562" i="3"/>
  <c r="U561" i="3" l="1"/>
  <c r="Y560" i="3"/>
  <c r="T562" i="3"/>
  <c r="AH562" i="3" s="1"/>
  <c r="AG562" i="3" l="1"/>
  <c r="E562" i="3"/>
  <c r="H562" i="3" s="1"/>
  <c r="K562" i="3" s="1"/>
  <c r="AE562" i="3" s="1"/>
  <c r="D562" i="3"/>
  <c r="F562" i="3" l="1"/>
  <c r="G562" i="3"/>
  <c r="J562" i="3" s="1"/>
  <c r="V562" i="3"/>
  <c r="A563" i="3"/>
  <c r="B563" i="3" s="1"/>
  <c r="M562" i="3" l="1"/>
  <c r="N562" i="3" s="1"/>
  <c r="I562" i="3"/>
  <c r="W562" i="3" s="1"/>
  <c r="L562" i="3"/>
  <c r="Z563" i="3"/>
  <c r="P563" i="3"/>
  <c r="Q563" i="3" s="1"/>
  <c r="R563" i="3" s="1"/>
  <c r="S563" i="3" s="1"/>
  <c r="AC563" i="3"/>
  <c r="AA563" i="3"/>
  <c r="AD563" i="3"/>
  <c r="U562" i="3" l="1"/>
  <c r="Y561" i="3"/>
  <c r="T563" i="3"/>
  <c r="AH563" i="3" s="1"/>
  <c r="AG563" i="3" l="1"/>
  <c r="D563" i="3"/>
  <c r="E563" i="3"/>
  <c r="H563" i="3" s="1"/>
  <c r="K563" i="3" s="1"/>
  <c r="AE563" i="3" s="1"/>
  <c r="F563" i="3" l="1"/>
  <c r="G563" i="3"/>
  <c r="M563" i="3" s="1"/>
  <c r="N563" i="3" s="1"/>
  <c r="V563" i="3"/>
  <c r="A564" i="3"/>
  <c r="B564" i="3" s="1"/>
  <c r="I563" i="3" l="1"/>
  <c r="W563" i="3" s="1"/>
  <c r="J563" i="3"/>
  <c r="L563" i="3" s="1"/>
  <c r="Z564" i="3"/>
  <c r="P564" i="3"/>
  <c r="Q564" i="3" s="1"/>
  <c r="R564" i="3" s="1"/>
  <c r="S564" i="3" s="1"/>
  <c r="AC564" i="3"/>
  <c r="AA564" i="3"/>
  <c r="U563" i="3" l="1"/>
  <c r="Y562" i="3"/>
  <c r="T564" i="3"/>
  <c r="AH564" i="3" s="1"/>
  <c r="D564" i="3" l="1"/>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AD565" i="3"/>
  <c r="U564" i="3" l="1"/>
  <c r="Y563" i="3"/>
  <c r="T565" i="3"/>
  <c r="E565" i="3" l="1"/>
  <c r="H565" i="3" s="1"/>
  <c r="K565" i="3" s="1"/>
  <c r="AE565" i="3" s="1"/>
  <c r="D565" i="3"/>
  <c r="AG565" i="3"/>
  <c r="AH565" i="3"/>
  <c r="V565" i="3" l="1"/>
  <c r="A566" i="3"/>
  <c r="B566" i="3" s="1"/>
  <c r="F565" i="3"/>
  <c r="G565" i="3"/>
  <c r="I565" i="3" l="1"/>
  <c r="W565" i="3" s="1"/>
  <c r="J565" i="3"/>
  <c r="M565" i="3"/>
  <c r="N565" i="3" s="1"/>
  <c r="AD566" i="3"/>
  <c r="Z566" i="3"/>
  <c r="AA566" i="3"/>
  <c r="P566" i="3"/>
  <c r="Q566" i="3" s="1"/>
  <c r="R566" i="3" s="1"/>
  <c r="S566" i="3" s="1"/>
  <c r="AC566" i="3"/>
  <c r="L565" i="3" l="1"/>
  <c r="T566" i="3"/>
  <c r="AG566" i="3" l="1"/>
  <c r="AH566" i="3"/>
  <c r="U565" i="3"/>
  <c r="D566" i="3" s="1"/>
  <c r="Y564" i="3"/>
  <c r="G566" i="3" l="1"/>
  <c r="E566" i="3"/>
  <c r="H566" i="3" s="1"/>
  <c r="F566" i="3" l="1"/>
  <c r="I566" i="3"/>
  <c r="J566" i="3"/>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D579" i="3"/>
  <c r="AA579" i="3"/>
  <c r="U578" i="3" l="1"/>
  <c r="Y577" i="3"/>
  <c r="T579" i="3"/>
  <c r="AG579" i="3" s="1"/>
  <c r="E579" i="3" l="1"/>
  <c r="H579" i="3" s="1"/>
  <c r="K579" i="3" s="1"/>
  <c r="AE579" i="3" s="1"/>
  <c r="AH579" i="3"/>
  <c r="D579" i="3"/>
  <c r="F579" i="3" l="1"/>
  <c r="G579" i="3"/>
  <c r="M579" i="3" s="1"/>
  <c r="N579" i="3" s="1"/>
  <c r="V579" i="3"/>
  <c r="A580" i="3"/>
  <c r="B580" i="3" s="1"/>
  <c r="I579" i="3" l="1"/>
  <c r="W579" i="3" s="1"/>
  <c r="J579" i="3"/>
  <c r="L579" i="3" s="1"/>
  <c r="AD580" i="3"/>
  <c r="P580" i="3"/>
  <c r="Q580" i="3" s="1"/>
  <c r="R580" i="3" s="1"/>
  <c r="S580" i="3" s="1"/>
  <c r="AA580" i="3"/>
  <c r="AC580" i="3"/>
  <c r="Z580" i="3"/>
  <c r="U579" i="3" l="1"/>
  <c r="Y578" i="3"/>
  <c r="T580" i="3"/>
  <c r="AH580" i="3" s="1"/>
  <c r="E580" i="3" l="1"/>
  <c r="H580" i="3" s="1"/>
  <c r="D580" i="3"/>
  <c r="AG580" i="3"/>
  <c r="K580" i="3" l="1"/>
  <c r="AE580" i="3" s="1"/>
  <c r="F580" i="3"/>
  <c r="G580" i="3"/>
  <c r="I580" i="3" l="1"/>
  <c r="J580" i="3"/>
  <c r="M580" i="3"/>
  <c r="N580" i="3" s="1"/>
  <c r="V580" i="3"/>
  <c r="A581" i="3"/>
  <c r="B581" i="3" s="1"/>
  <c r="W580" i="3" l="1"/>
  <c r="P581" i="3"/>
  <c r="Q581" i="3" s="1"/>
  <c r="R581" i="3" s="1"/>
  <c r="S581" i="3" s="1"/>
  <c r="Z581" i="3"/>
  <c r="AA581" i="3"/>
  <c r="AC581" i="3"/>
  <c r="AD581" i="3"/>
  <c r="L580" i="3"/>
  <c r="T581" i="3" l="1"/>
  <c r="AH581" i="3" s="1"/>
  <c r="U580" i="3"/>
  <c r="Y579" i="3"/>
  <c r="D581" i="3" l="1"/>
  <c r="G581" i="3" s="1"/>
  <c r="AG581" i="3"/>
  <c r="E581" i="3"/>
  <c r="H581" i="3" s="1"/>
  <c r="I581" i="3" l="1"/>
  <c r="J581" i="3"/>
  <c r="M581" i="3"/>
  <c r="N581" i="3" s="1"/>
  <c r="F581" i="3"/>
  <c r="K581" i="3"/>
  <c r="AE581" i="3" s="1"/>
  <c r="L581" i="3" l="1"/>
  <c r="V581" i="3"/>
  <c r="W581" i="3" s="1"/>
  <c r="A582" i="3"/>
  <c r="B582" i="3" s="1"/>
  <c r="P582" i="3" l="1"/>
  <c r="Q582" i="3" s="1"/>
  <c r="R582" i="3" s="1"/>
  <c r="S582" i="3" s="1"/>
  <c r="Z582" i="3"/>
  <c r="AD582" i="3"/>
  <c r="AC582" i="3"/>
  <c r="AA582" i="3"/>
  <c r="U581" i="3"/>
  <c r="Y580" i="3"/>
  <c r="T582" i="3" l="1"/>
  <c r="AH582" i="3" s="1"/>
  <c r="E582" i="3" l="1"/>
  <c r="H582" i="3" s="1"/>
  <c r="K582" i="3" s="1"/>
  <c r="AE582" i="3" s="1"/>
  <c r="AG582" i="3"/>
  <c r="D582" i="3"/>
  <c r="V582" i="3" l="1"/>
  <c r="A583" i="3"/>
  <c r="B583" i="3" s="1"/>
  <c r="F582" i="3"/>
  <c r="G582" i="3"/>
  <c r="I582" i="3" l="1"/>
  <c r="W582" i="3" s="1"/>
  <c r="J582" i="3"/>
  <c r="M582" i="3"/>
  <c r="N582" i="3" s="1"/>
  <c r="AD583" i="3"/>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T589" i="3" l="1"/>
  <c r="AG589" i="3" s="1"/>
  <c r="U588" i="3"/>
  <c r="Y587" i="3"/>
  <c r="AH589" i="3" l="1"/>
  <c r="D589" i="3"/>
  <c r="E589" i="3"/>
  <c r="H589" i="3" s="1"/>
  <c r="F589" i="3" l="1"/>
  <c r="G589" i="3"/>
  <c r="K589" i="3"/>
  <c r="AE589" i="3" s="1"/>
  <c r="I589" i="3" l="1"/>
  <c r="J589" i="3"/>
  <c r="AD589" i="3" s="1"/>
  <c r="M589" i="3"/>
  <c r="N589" i="3" s="1"/>
  <c r="V589" i="3"/>
  <c r="A590" i="3"/>
  <c r="B590" i="3" s="1"/>
  <c r="W589" i="3" l="1"/>
  <c r="L589" i="3"/>
  <c r="P590" i="3"/>
  <c r="Q590" i="3" s="1"/>
  <c r="R590" i="3" s="1"/>
  <c r="S590" i="3" s="1"/>
  <c r="AC590" i="3"/>
  <c r="AA590" i="3"/>
  <c r="Z590" i="3"/>
  <c r="U589" i="3" l="1"/>
  <c r="Y588" i="3"/>
  <c r="T590" i="3"/>
  <c r="AH590" i="3" s="1"/>
  <c r="D590" i="3" l="1"/>
  <c r="G590" i="3" s="1"/>
  <c r="E590" i="3"/>
  <c r="H590" i="3" s="1"/>
  <c r="K590" i="3" s="1"/>
  <c r="AE590" i="3" s="1"/>
  <c r="AG590" i="3"/>
  <c r="F590" i="3" l="1"/>
  <c r="V590" i="3"/>
  <c r="A591" i="3"/>
  <c r="B591" i="3" s="1"/>
  <c r="I590" i="3"/>
  <c r="J590" i="3"/>
  <c r="AD590" i="3" s="1"/>
  <c r="M590" i="3"/>
  <c r="N590" i="3" s="1"/>
  <c r="W590" i="3" l="1"/>
  <c r="L590" i="3"/>
  <c r="AC591" i="3"/>
  <c r="P591" i="3"/>
  <c r="Q591" i="3" s="1"/>
  <c r="R591" i="3" s="1"/>
  <c r="S591" i="3" s="1"/>
  <c r="Z591" i="3"/>
  <c r="AA591" i="3"/>
  <c r="U590" i="3" l="1"/>
  <c r="Y589" i="3"/>
  <c r="T591" i="3"/>
  <c r="AG591" i="3" s="1"/>
  <c r="D591" i="3" l="1"/>
  <c r="G591" i="3" s="1"/>
  <c r="E591" i="3"/>
  <c r="H591" i="3" s="1"/>
  <c r="K591" i="3" s="1"/>
  <c r="AE591" i="3" s="1"/>
  <c r="AH591" i="3"/>
  <c r="F591" i="3" l="1"/>
  <c r="I591" i="3"/>
  <c r="J591" i="3"/>
  <c r="AD591" i="3" s="1"/>
  <c r="M591" i="3"/>
  <c r="N591" i="3" s="1"/>
  <c r="V591" i="3"/>
  <c r="A592" i="3"/>
  <c r="B592" i="3" s="1"/>
  <c r="W591" i="3" l="1"/>
  <c r="L591" i="3"/>
  <c r="AA592" i="3"/>
  <c r="AC592" i="3"/>
  <c r="Z592" i="3"/>
  <c r="P592" i="3"/>
  <c r="Q592" i="3" s="1"/>
  <c r="R592" i="3" s="1"/>
  <c r="S592" i="3" s="1"/>
  <c r="U591" i="3" l="1"/>
  <c r="Y590" i="3"/>
  <c r="T592" i="3"/>
  <c r="D592" i="3" l="1"/>
  <c r="G592" i="3" s="1"/>
  <c r="AH592" i="3"/>
  <c r="AG592" i="3"/>
  <c r="E592" i="3"/>
  <c r="H592" i="3" s="1"/>
  <c r="K592" i="3" s="1"/>
  <c r="AE592" i="3" s="1"/>
  <c r="F592" i="3" l="1"/>
  <c r="I592" i="3"/>
  <c r="J592" i="3"/>
  <c r="AD592" i="3" s="1"/>
  <c r="M592" i="3"/>
  <c r="N592" i="3" s="1"/>
  <c r="V592" i="3"/>
  <c r="A593" i="3"/>
  <c r="B593" i="3" s="1"/>
  <c r="W592" i="3" l="1"/>
  <c r="L592" i="3"/>
  <c r="Z593" i="3"/>
  <c r="P593" i="3"/>
  <c r="Q593" i="3" s="1"/>
  <c r="R593" i="3" s="1"/>
  <c r="S593" i="3" s="1"/>
  <c r="AA593" i="3"/>
  <c r="AC593" i="3"/>
  <c r="U592" i="3" l="1"/>
  <c r="Y591" i="3"/>
  <c r="T593" i="3"/>
  <c r="E593" i="3" l="1"/>
  <c r="H593" i="3" s="1"/>
  <c r="K593" i="3" s="1"/>
  <c r="AE593" i="3" s="1"/>
  <c r="D593" i="3"/>
  <c r="G593" i="3" s="1"/>
  <c r="AH593" i="3"/>
  <c r="AG593" i="3"/>
  <c r="F593" i="3" l="1"/>
  <c r="I593" i="3"/>
  <c r="J593" i="3"/>
  <c r="AD593" i="3" s="1"/>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P606" i="3"/>
  <c r="Q606" i="3" s="1"/>
  <c r="R606" i="3" s="1"/>
  <c r="S606" i="3" s="1"/>
  <c r="AC606" i="3"/>
  <c r="AA606" i="3"/>
  <c r="Z606" i="3"/>
  <c r="L605" i="3" l="1"/>
  <c r="Y604" i="3" s="1"/>
  <c r="AD605" i="3"/>
  <c r="T606" i="3"/>
  <c r="AG606" i="3" l="1"/>
  <c r="U605" i="3"/>
  <c r="E606" i="3" s="1"/>
  <c r="H606" i="3" s="1"/>
  <c r="AH606" i="3"/>
  <c r="D606" i="3" l="1"/>
  <c r="F606" i="3" s="1"/>
  <c r="K606" i="3"/>
  <c r="AE606" i="3" s="1"/>
  <c r="G606" i="3" l="1"/>
  <c r="I606" i="3" s="1"/>
  <c r="V606" i="3"/>
  <c r="A607" i="3"/>
  <c r="B607" i="3" s="1"/>
  <c r="M606" i="3" l="1"/>
  <c r="N606" i="3" s="1"/>
  <c r="J606" i="3"/>
  <c r="AD606" i="3" s="1"/>
  <c r="W606" i="3"/>
  <c r="Z607" i="3"/>
  <c r="AC607" i="3"/>
  <c r="P607" i="3"/>
  <c r="Q607" i="3" s="1"/>
  <c r="R607" i="3" s="1"/>
  <c r="S607" i="3" s="1"/>
  <c r="AA607" i="3"/>
  <c r="L606" i="3" l="1"/>
  <c r="U606" i="3" s="1"/>
  <c r="T607" i="3"/>
  <c r="AH607" i="3" l="1"/>
  <c r="Y605" i="3"/>
  <c r="E607" i="3"/>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Z629" i="3"/>
  <c r="T629" i="3" l="1"/>
  <c r="U628" i="3"/>
  <c r="Y627" i="3"/>
  <c r="E629" i="3" l="1"/>
  <c r="H629" i="3" s="1"/>
  <c r="K629" i="3" s="1"/>
  <c r="AE629" i="3" s="1"/>
  <c r="AH629" i="3"/>
  <c r="AG629" i="3"/>
  <c r="D629" i="3"/>
  <c r="F629" i="3" l="1"/>
  <c r="G629" i="3"/>
  <c r="V629" i="3"/>
  <c r="A630" i="3"/>
  <c r="B630" i="3" s="1"/>
  <c r="I629" i="3" l="1"/>
  <c r="W629" i="3" s="1"/>
  <c r="J629" i="3"/>
  <c r="AD629" i="3" s="1"/>
  <c r="M629" i="3"/>
  <c r="N629" i="3" s="1"/>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AD630" i="3" s="1"/>
  <c r="M630" i="3"/>
  <c r="N630" i="3" s="1"/>
  <c r="V630" i="3" l="1"/>
  <c r="W630" i="3" s="1"/>
  <c r="A631" i="3"/>
  <c r="B631" i="3" s="1"/>
  <c r="L630" i="3"/>
  <c r="U630" i="3" l="1"/>
  <c r="Y629" i="3"/>
  <c r="P631" i="3"/>
  <c r="Q631" i="3" s="1"/>
  <c r="R631" i="3" s="1"/>
  <c r="S631" i="3" s="1"/>
  <c r="AC631" i="3"/>
  <c r="AA631" i="3"/>
  <c r="Z631" i="3"/>
  <c r="T631" i="3" l="1"/>
  <c r="D631" i="3" s="1"/>
  <c r="AH631" i="3" l="1"/>
  <c r="E631" i="3"/>
  <c r="H631" i="3" s="1"/>
  <c r="K631" i="3" s="1"/>
  <c r="AE631" i="3" s="1"/>
  <c r="G631" i="3"/>
  <c r="AG631" i="3"/>
  <c r="F631" i="3" l="1"/>
  <c r="I631" i="3"/>
  <c r="J631" i="3"/>
  <c r="AD631" i="3" s="1"/>
  <c r="M631" i="3"/>
  <c r="N631" i="3" s="1"/>
  <c r="V631" i="3"/>
  <c r="A632" i="3"/>
  <c r="B632" i="3" s="1"/>
  <c r="L631" i="3" l="1"/>
  <c r="W631" i="3"/>
  <c r="AC632" i="3"/>
  <c r="AA632" i="3"/>
  <c r="Z632" i="3"/>
  <c r="P632" i="3"/>
  <c r="Q632" i="3" s="1"/>
  <c r="R632" i="3" s="1"/>
  <c r="S632" i="3" s="1"/>
  <c r="T632" i="3" l="1"/>
  <c r="U631" i="3"/>
  <c r="Y630" i="3"/>
  <c r="D632" i="3" l="1"/>
  <c r="G632" i="3" s="1"/>
  <c r="E632" i="3"/>
  <c r="H632" i="3" s="1"/>
  <c r="K632" i="3" s="1"/>
  <c r="AE632" i="3" s="1"/>
  <c r="AG632" i="3"/>
  <c r="AH632" i="3"/>
  <c r="F632" i="3" l="1"/>
  <c r="I632" i="3"/>
  <c r="J632" i="3"/>
  <c r="AD632" i="3" s="1"/>
  <c r="M632" i="3"/>
  <c r="N632" i="3" s="1"/>
  <c r="V632" i="3"/>
  <c r="A633" i="3"/>
  <c r="B633" i="3" s="1"/>
  <c r="W632" i="3" l="1"/>
  <c r="L632"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AD633" i="3" s="1"/>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AD635" i="3" s="1"/>
  <c r="M635" i="3"/>
  <c r="N635" i="3" s="1"/>
  <c r="V635" i="3"/>
  <c r="A636" i="3"/>
  <c r="B636" i="3" s="1"/>
  <c r="W635" i="3" l="1"/>
  <c r="L635" i="3"/>
  <c r="AC636" i="3"/>
  <c r="AA636" i="3"/>
  <c r="P636" i="3"/>
  <c r="Q636" i="3" s="1"/>
  <c r="R636" i="3" s="1"/>
  <c r="S636" i="3" s="1"/>
  <c r="Z636" i="3"/>
  <c r="U635" i="3" l="1"/>
  <c r="Y634" i="3"/>
  <c r="T636" i="3"/>
  <c r="AG636" i="3" s="1"/>
  <c r="AH636" i="3" l="1"/>
  <c r="D636" i="3"/>
  <c r="E636" i="3"/>
  <c r="H636" i="3" s="1"/>
  <c r="F636" i="3" l="1"/>
  <c r="G636" i="3"/>
  <c r="K636" i="3"/>
  <c r="AE636" i="3" s="1"/>
  <c r="I636" i="3" l="1"/>
  <c r="J636" i="3"/>
  <c r="AD636" i="3" s="1"/>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Z639" i="3"/>
  <c r="T639" i="3" l="1"/>
  <c r="D639" i="3" s="1"/>
  <c r="AG639" i="3" l="1"/>
  <c r="E639" i="3"/>
  <c r="H639" i="3" s="1"/>
  <c r="K639" i="3" s="1"/>
  <c r="AE639" i="3" s="1"/>
  <c r="AH639" i="3"/>
  <c r="G639" i="3"/>
  <c r="F639" i="3" l="1"/>
  <c r="V639" i="3"/>
  <c r="A640" i="3"/>
  <c r="B640" i="3" s="1"/>
  <c r="I639" i="3"/>
  <c r="J639" i="3"/>
  <c r="AD639" i="3" s="1"/>
  <c r="M639" i="3"/>
  <c r="N639" i="3" s="1"/>
  <c r="W639" i="3" l="1"/>
  <c r="L639"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Z641" i="3"/>
  <c r="P641" i="3"/>
  <c r="Q641" i="3" s="1"/>
  <c r="R641" i="3" s="1"/>
  <c r="S641" i="3" s="1"/>
  <c r="I640" i="3"/>
  <c r="W640" i="3" s="1"/>
  <c r="J640" i="3"/>
  <c r="AD640" i="3" s="1"/>
  <c r="M640" i="3"/>
  <c r="N640" i="3" s="1"/>
  <c r="L640" i="3" l="1"/>
  <c r="T641" i="3"/>
  <c r="U640" i="3" l="1"/>
  <c r="E641" i="3" s="1"/>
  <c r="H641" i="3" s="1"/>
  <c r="AG641" i="3"/>
  <c r="AH641" i="3"/>
  <c r="Y639" i="3"/>
  <c r="K641" i="3" l="1"/>
  <c r="AE641" i="3" s="1"/>
  <c r="D641" i="3"/>
  <c r="V641" i="3" l="1"/>
  <c r="A642" i="3"/>
  <c r="B642" i="3" s="1"/>
  <c r="F641" i="3"/>
  <c r="G641" i="3"/>
  <c r="I641" i="3" l="1"/>
  <c r="W641" i="3" s="1"/>
  <c r="J641" i="3"/>
  <c r="AD641" i="3" s="1"/>
  <c r="M641" i="3"/>
  <c r="N641" i="3" s="1"/>
  <c r="Z642" i="3"/>
  <c r="P642" i="3"/>
  <c r="Q642" i="3" s="1"/>
  <c r="R642" i="3" s="1"/>
  <c r="S642" i="3" s="1"/>
  <c r="AC642" i="3"/>
  <c r="AA642" i="3"/>
  <c r="T642" i="3" l="1"/>
  <c r="L641" i="3"/>
  <c r="U641" i="3" l="1"/>
  <c r="D642" i="3" s="1"/>
  <c r="AG642" i="3"/>
  <c r="AH642" i="3"/>
  <c r="Y640" i="3"/>
  <c r="E642" i="3" l="1"/>
  <c r="H642" i="3" s="1"/>
  <c r="K642" i="3" s="1"/>
  <c r="AE642" i="3" s="1"/>
  <c r="G642" i="3"/>
  <c r="F642" i="3" l="1"/>
  <c r="I642" i="3"/>
  <c r="J642" i="3"/>
  <c r="AD642" i="3" s="1"/>
  <c r="M642" i="3"/>
  <c r="N642" i="3" s="1"/>
  <c r="V642" i="3"/>
  <c r="A643" i="3"/>
  <c r="B643" i="3" s="1"/>
  <c r="W642" i="3" l="1"/>
  <c r="L642" i="3"/>
  <c r="AA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P644" i="3"/>
  <c r="Q644" i="3" s="1"/>
  <c r="R644" i="3" s="1"/>
  <c r="S644" i="3" s="1"/>
  <c r="AA644" i="3"/>
  <c r="AC644" i="3"/>
  <c r="Z644" i="3"/>
  <c r="L643" i="3" l="1"/>
  <c r="U643" i="3" s="1"/>
  <c r="AD643" i="3"/>
  <c r="T644" i="3"/>
  <c r="Y642" i="3" l="1"/>
  <c r="AG644" i="3"/>
  <c r="AH644" i="3"/>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A645" i="3"/>
  <c r="AC645" i="3"/>
  <c r="U644" i="3" l="1"/>
  <c r="Y643" i="3"/>
  <c r="T645" i="3"/>
  <c r="AG645" i="3" s="1"/>
  <c r="D645" i="3" l="1"/>
  <c r="AH645" i="3"/>
  <c r="E645" i="3"/>
  <c r="H645" i="3" s="1"/>
  <c r="F645" i="3" l="1"/>
  <c r="G645" i="3"/>
  <c r="K645" i="3"/>
  <c r="AE645" i="3" s="1"/>
  <c r="I645" i="3" l="1"/>
  <c r="J645" i="3"/>
  <c r="AD645" i="3" s="1"/>
  <c r="M645" i="3"/>
  <c r="N645" i="3" s="1"/>
  <c r="V645" i="3"/>
  <c r="A646" i="3"/>
  <c r="B646" i="3" s="1"/>
  <c r="W645" i="3" l="1"/>
  <c r="L645" i="3"/>
  <c r="AA646" i="3"/>
  <c r="Z646" i="3"/>
  <c r="AC646" i="3"/>
  <c r="P646" i="3"/>
  <c r="Q646" i="3" s="1"/>
  <c r="R646" i="3" s="1"/>
  <c r="S646" i="3" s="1"/>
  <c r="U645" i="3" l="1"/>
  <c r="Y644" i="3"/>
  <c r="T646" i="3"/>
  <c r="AG646" i="3" s="1"/>
  <c r="E646" i="3" l="1"/>
  <c r="H646" i="3" s="1"/>
  <c r="D646" i="3"/>
  <c r="AH646" i="3"/>
  <c r="F646" i="3" l="1"/>
  <c r="G646" i="3"/>
  <c r="K646" i="3"/>
  <c r="AE646" i="3" s="1"/>
  <c r="I646" i="3" l="1"/>
  <c r="J646" i="3"/>
  <c r="AD646" i="3" s="1"/>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C659" i="3"/>
  <c r="U658" i="3" l="1"/>
  <c r="Y657" i="3"/>
  <c r="T659" i="3"/>
  <c r="AH659" i="3" s="1"/>
  <c r="E659" i="3" l="1"/>
  <c r="H659" i="3" s="1"/>
  <c r="K659" i="3" s="1"/>
  <c r="AE659" i="3" s="1"/>
  <c r="AG659" i="3"/>
  <c r="D659" i="3"/>
  <c r="G659" i="3" s="1"/>
  <c r="F659" i="3" l="1"/>
  <c r="I659" i="3"/>
  <c r="J659" i="3"/>
  <c r="AD659" i="3" s="1"/>
  <c r="M659" i="3"/>
  <c r="N659" i="3" s="1"/>
  <c r="V659" i="3"/>
  <c r="A660" i="3"/>
  <c r="B660" i="3" s="1"/>
  <c r="W659" i="3" l="1"/>
  <c r="L659" i="3"/>
  <c r="AA660" i="3"/>
  <c r="P660" i="3"/>
  <c r="Q660" i="3" s="1"/>
  <c r="R660" i="3" s="1"/>
  <c r="S660" i="3" s="1"/>
  <c r="AC660" i="3"/>
  <c r="Z660" i="3"/>
  <c r="T660" i="3" l="1"/>
  <c r="AH660" i="3" s="1"/>
  <c r="U659" i="3"/>
  <c r="Y658" i="3"/>
  <c r="AG660" i="3" l="1"/>
  <c r="D660" i="3"/>
  <c r="E660" i="3"/>
  <c r="H660" i="3" s="1"/>
  <c r="K660" i="3" l="1"/>
  <c r="AE660" i="3" s="1"/>
  <c r="F660" i="3"/>
  <c r="G660" i="3"/>
  <c r="I660" i="3" l="1"/>
  <c r="J660" i="3"/>
  <c r="AD660" i="3" s="1"/>
  <c r="M660" i="3"/>
  <c r="N660" i="3" s="1"/>
  <c r="V660" i="3"/>
  <c r="A661" i="3"/>
  <c r="B661" i="3" s="1"/>
  <c r="L660" i="3" l="1"/>
  <c r="W660" i="3"/>
  <c r="Z661" i="3"/>
  <c r="P661" i="3"/>
  <c r="Q661" i="3" s="1"/>
  <c r="R661" i="3" s="1"/>
  <c r="S661" i="3" s="1"/>
  <c r="AA661" i="3"/>
  <c r="AC661" i="3"/>
  <c r="T661" i="3" l="1"/>
  <c r="U660" i="3"/>
  <c r="Y659" i="3"/>
  <c r="E661" i="3" l="1"/>
  <c r="H661" i="3" s="1"/>
  <c r="K661" i="3" s="1"/>
  <c r="AE661" i="3" s="1"/>
  <c r="D661" i="3"/>
  <c r="AH661" i="3"/>
  <c r="AG661" i="3"/>
  <c r="V661" i="3" l="1"/>
  <c r="A662" i="3"/>
  <c r="B662" i="3" s="1"/>
  <c r="F661" i="3"/>
  <c r="G661" i="3"/>
  <c r="I661" i="3" l="1"/>
  <c r="W661" i="3" s="1"/>
  <c r="J661" i="3"/>
  <c r="AD661" i="3" s="1"/>
  <c r="M661" i="3"/>
  <c r="N661" i="3" s="1"/>
  <c r="P662" i="3"/>
  <c r="Q662" i="3" s="1"/>
  <c r="R662" i="3" s="1"/>
  <c r="S662" i="3" s="1"/>
  <c r="Z662" i="3"/>
  <c r="AA662" i="3"/>
  <c r="AC662" i="3"/>
  <c r="T662" i="3" l="1"/>
  <c r="L661" i="3"/>
  <c r="AH662" i="3" l="1"/>
  <c r="AG662" i="3"/>
  <c r="U661" i="3"/>
  <c r="E662" i="3" s="1"/>
  <c r="H662" i="3" s="1"/>
  <c r="Y660" i="3"/>
  <c r="D662" i="3" l="1"/>
  <c r="F662" i="3" s="1"/>
  <c r="K662" i="3"/>
  <c r="AE662" i="3" s="1"/>
  <c r="G662" i="3" l="1"/>
  <c r="I662" i="3" s="1"/>
  <c r="V662" i="3"/>
  <c r="A663" i="3"/>
  <c r="B663" i="3" s="1"/>
  <c r="J662" i="3" l="1"/>
  <c r="M662" i="3"/>
  <c r="N662" i="3" s="1"/>
  <c r="W662" i="3"/>
  <c r="AA663" i="3"/>
  <c r="Z663" i="3"/>
  <c r="P663" i="3"/>
  <c r="Q663" i="3" s="1"/>
  <c r="R663" i="3" s="1"/>
  <c r="S663" i="3" s="1"/>
  <c r="AC663" i="3"/>
  <c r="L662" i="3" l="1"/>
  <c r="U662" i="3" s="1"/>
  <c r="AD662" i="3"/>
  <c r="T663" i="3"/>
  <c r="Y661" i="3" l="1"/>
  <c r="E663" i="3"/>
  <c r="H663" i="3" s="1"/>
  <c r="K663" i="3" s="1"/>
  <c r="AE663" i="3" s="1"/>
  <c r="AG663" i="3"/>
  <c r="AH663" i="3"/>
  <c r="D663" i="3"/>
  <c r="F663" i="3" l="1"/>
  <c r="G663" i="3"/>
  <c r="V663" i="3"/>
  <c r="A664" i="3"/>
  <c r="B664" i="3" s="1"/>
  <c r="P664" i="3" l="1"/>
  <c r="Q664" i="3" s="1"/>
  <c r="R664" i="3" s="1"/>
  <c r="S664" i="3" s="1"/>
  <c r="AA664" i="3"/>
  <c r="AC664" i="3"/>
  <c r="Z664" i="3"/>
  <c r="I663" i="3"/>
  <c r="W663" i="3" s="1"/>
  <c r="J663" i="3"/>
  <c r="AD663" i="3" s="1"/>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U664" i="3" l="1"/>
  <c r="Y663" i="3"/>
  <c r="T665" i="3"/>
  <c r="D665" i="3" l="1"/>
  <c r="G665" i="3" s="1"/>
  <c r="AG665" i="3"/>
  <c r="E665" i="3"/>
  <c r="H665" i="3" s="1"/>
  <c r="AH665" i="3"/>
  <c r="F665" i="3" l="1"/>
  <c r="I665" i="3"/>
  <c r="J665" i="3"/>
  <c r="AD665" i="3" s="1"/>
  <c r="M665" i="3"/>
  <c r="N665" i="3" s="1"/>
  <c r="K665" i="3"/>
  <c r="AE665" i="3" s="1"/>
  <c r="L665" i="3" l="1"/>
  <c r="V665" i="3"/>
  <c r="W665" i="3" s="1"/>
  <c r="A666" i="3"/>
  <c r="B666" i="3" s="1"/>
  <c r="U665" i="3" l="1"/>
  <c r="Y664" i="3"/>
  <c r="AA666" i="3"/>
  <c r="P666" i="3"/>
  <c r="Q666" i="3" s="1"/>
  <c r="R666" i="3" s="1"/>
  <c r="S666" i="3" s="1"/>
  <c r="Z666" i="3"/>
  <c r="AC666" i="3"/>
  <c r="T666" i="3" l="1"/>
  <c r="D666" i="3" s="1"/>
  <c r="AG666" i="3" l="1"/>
  <c r="E666" i="3"/>
  <c r="H666" i="3" s="1"/>
  <c r="K666" i="3" s="1"/>
  <c r="AE666" i="3" s="1"/>
  <c r="AH666" i="3"/>
  <c r="G666" i="3"/>
  <c r="F666" i="3" l="1"/>
  <c r="I666" i="3"/>
  <c r="J666" i="3"/>
  <c r="AD666" i="3" s="1"/>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C669" i="3"/>
  <c r="Z669" i="3"/>
  <c r="U668" i="3"/>
  <c r="Y667" i="3"/>
  <c r="T669" i="3" l="1"/>
  <c r="AH669" i="3" l="1"/>
  <c r="AG669" i="3"/>
  <c r="D669" i="3"/>
  <c r="E669" i="3"/>
  <c r="H669" i="3" s="1"/>
  <c r="F669" i="3" l="1"/>
  <c r="G669" i="3"/>
  <c r="K669" i="3"/>
  <c r="AE669" i="3" s="1"/>
  <c r="V669" i="3" l="1"/>
  <c r="A670" i="3"/>
  <c r="B670" i="3" s="1"/>
  <c r="I669" i="3"/>
  <c r="J669" i="3"/>
  <c r="AD669" i="3" s="1"/>
  <c r="M669" i="3"/>
  <c r="N669" i="3" s="1"/>
  <c r="L669" i="3" l="1"/>
  <c r="W669"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AD670" i="3" s="1"/>
  <c r="M670" i="3"/>
  <c r="N670" i="3" s="1"/>
  <c r="AC671" i="3"/>
  <c r="Z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AD671" i="3" s="1"/>
  <c r="M671" i="3"/>
  <c r="N671" i="3" s="1"/>
  <c r="W671" i="3" l="1"/>
  <c r="L671"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Z673" i="3"/>
  <c r="I672" i="3"/>
  <c r="W672" i="3" s="1"/>
  <c r="J672" i="3"/>
  <c r="AD672" i="3" s="1"/>
  <c r="M672" i="3"/>
  <c r="N672" i="3" s="1"/>
  <c r="L672" i="3" l="1"/>
  <c r="T673" i="3"/>
  <c r="AH673" i="3" l="1"/>
  <c r="AG673" i="3"/>
  <c r="U672" i="3"/>
  <c r="E673" i="3" s="1"/>
  <c r="H673" i="3" s="1"/>
  <c r="Y671" i="3"/>
  <c r="K673" i="3" l="1"/>
  <c r="AE673" i="3" s="1"/>
  <c r="D673" i="3"/>
  <c r="V673" i="3" l="1"/>
  <c r="A674" i="3"/>
  <c r="B674" i="3" s="1"/>
  <c r="F673" i="3"/>
  <c r="G673" i="3"/>
  <c r="I673" i="3" l="1"/>
  <c r="W673" i="3" s="1"/>
  <c r="J673" i="3"/>
  <c r="AD673" i="3" s="1"/>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A685" i="3"/>
  <c r="U684" i="3" l="1"/>
  <c r="Y683" i="3"/>
  <c r="T685" i="3"/>
  <c r="AG685" i="3" s="1"/>
  <c r="D685" i="3" l="1"/>
  <c r="G685" i="3" s="1"/>
  <c r="E685" i="3"/>
  <c r="H685" i="3" s="1"/>
  <c r="AH685" i="3"/>
  <c r="F685" i="3" l="1"/>
  <c r="I685" i="3"/>
  <c r="J685" i="3"/>
  <c r="AD685" i="3" s="1"/>
  <c r="M685" i="3"/>
  <c r="N685" i="3" s="1"/>
  <c r="K685" i="3"/>
  <c r="AE685" i="3" s="1"/>
  <c r="V685" i="3" l="1"/>
  <c r="W685" i="3" s="1"/>
  <c r="A686" i="3"/>
  <c r="B686" i="3" s="1"/>
  <c r="L685" i="3"/>
  <c r="U685" i="3" l="1"/>
  <c r="Y684" i="3"/>
  <c r="AA686" i="3"/>
  <c r="AC686" i="3"/>
  <c r="P686" i="3"/>
  <c r="Q686" i="3" s="1"/>
  <c r="R686" i="3" s="1"/>
  <c r="S686" i="3" s="1"/>
  <c r="Z686" i="3"/>
  <c r="T686" i="3" l="1"/>
  <c r="D686" i="3" s="1"/>
  <c r="E686" i="3" l="1"/>
  <c r="H686" i="3" s="1"/>
  <c r="K686" i="3" s="1"/>
  <c r="AE686" i="3" s="1"/>
  <c r="AG686" i="3"/>
  <c r="AH686" i="3"/>
  <c r="G686" i="3"/>
  <c r="F686" i="3" l="1"/>
  <c r="V686" i="3"/>
  <c r="A687" i="3"/>
  <c r="B687" i="3" s="1"/>
  <c r="I686" i="3"/>
  <c r="J686" i="3"/>
  <c r="AD686" i="3" s="1"/>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AD689" i="3" s="1"/>
  <c r="M689" i="3"/>
  <c r="N689" i="3" s="1"/>
  <c r="V689" i="3"/>
  <c r="A690" i="3"/>
  <c r="B690" i="3" s="1"/>
  <c r="W689" i="3" l="1"/>
  <c r="L689" i="3"/>
  <c r="AA690" i="3"/>
  <c r="AC690" i="3"/>
  <c r="P690" i="3"/>
  <c r="Q690" i="3" s="1"/>
  <c r="R690" i="3" s="1"/>
  <c r="S690" i="3" s="1"/>
  <c r="Z690" i="3"/>
  <c r="U689" i="3" l="1"/>
  <c r="Y688" i="3"/>
  <c r="T690" i="3"/>
  <c r="AH690" i="3" s="1"/>
  <c r="D690" i="3" l="1"/>
  <c r="G690" i="3" s="1"/>
  <c r="E690" i="3"/>
  <c r="H690" i="3" s="1"/>
  <c r="K690" i="3" s="1"/>
  <c r="AE690" i="3" s="1"/>
  <c r="AG690" i="3"/>
  <c r="F690" i="3" l="1"/>
  <c r="I690" i="3"/>
  <c r="J690" i="3"/>
  <c r="AD690" i="3" s="1"/>
  <c r="M690" i="3"/>
  <c r="N690" i="3" s="1"/>
  <c r="V690" i="3"/>
  <c r="A691" i="3"/>
  <c r="B691" i="3" s="1"/>
  <c r="W690" i="3" l="1"/>
  <c r="L690" i="3"/>
  <c r="AA691" i="3"/>
  <c r="Z691" i="3"/>
  <c r="P691" i="3"/>
  <c r="Q691" i="3" s="1"/>
  <c r="R691" i="3" s="1"/>
  <c r="S691" i="3" s="1"/>
  <c r="AC691" i="3"/>
  <c r="T691" i="3" l="1"/>
  <c r="U690" i="3"/>
  <c r="Y689" i="3"/>
  <c r="D691" i="3" l="1"/>
  <c r="G691" i="3" s="1"/>
  <c r="AH691" i="3"/>
  <c r="E691" i="3"/>
  <c r="H691" i="3" s="1"/>
  <c r="AG691" i="3"/>
  <c r="F691" i="3" l="1"/>
  <c r="I691" i="3"/>
  <c r="J691" i="3"/>
  <c r="AD691" i="3" s="1"/>
  <c r="M691" i="3"/>
  <c r="N691" i="3" s="1"/>
  <c r="K691" i="3"/>
  <c r="AE691" i="3" s="1"/>
  <c r="V691" i="3" l="1"/>
  <c r="W691" i="3" s="1"/>
  <c r="A692" i="3"/>
  <c r="B692" i="3" s="1"/>
  <c r="L691" i="3"/>
  <c r="U691" i="3" l="1"/>
  <c r="Y690" i="3"/>
  <c r="AC692" i="3"/>
  <c r="AA692" i="3"/>
  <c r="Z692" i="3"/>
  <c r="P692" i="3"/>
  <c r="Q692" i="3" s="1"/>
  <c r="R692" i="3" s="1"/>
  <c r="S692" i="3" s="1"/>
  <c r="T692" i="3" l="1"/>
  <c r="E692" i="3" s="1"/>
  <c r="H692" i="3" s="1"/>
  <c r="D692" i="3" l="1"/>
  <c r="G692" i="3" s="1"/>
  <c r="AH692" i="3"/>
  <c r="K692" i="3"/>
  <c r="AE692" i="3" s="1"/>
  <c r="AG692" i="3"/>
  <c r="F692" i="3" l="1"/>
  <c r="I692" i="3"/>
  <c r="J692" i="3"/>
  <c r="AD692" i="3" s="1"/>
  <c r="M692" i="3"/>
  <c r="N692" i="3" s="1"/>
  <c r="V692" i="3"/>
  <c r="A693" i="3"/>
  <c r="B693" i="3" s="1"/>
  <c r="W692" i="3" l="1"/>
  <c r="L692" i="3"/>
  <c r="AC693" i="3"/>
  <c r="AA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AD693" i="3" s="1"/>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T705" i="3" l="1"/>
  <c r="AH705" i="3" s="1"/>
  <c r="AG705" i="3" l="1"/>
  <c r="D705" i="3"/>
  <c r="E705" i="3"/>
  <c r="H705" i="3" s="1"/>
  <c r="F705" i="3" l="1"/>
  <c r="G705" i="3"/>
  <c r="K705" i="3"/>
  <c r="AE705" i="3" s="1"/>
  <c r="I705" i="3" l="1"/>
  <c r="J705" i="3"/>
  <c r="AD705" i="3" s="1"/>
  <c r="M705" i="3"/>
  <c r="N705" i="3" s="1"/>
  <c r="V705" i="3"/>
  <c r="A706" i="3"/>
  <c r="B706" i="3" s="1"/>
  <c r="W705" i="3" l="1"/>
  <c r="L705" i="3"/>
  <c r="P706" i="3"/>
  <c r="Q706" i="3" s="1"/>
  <c r="R706" i="3" s="1"/>
  <c r="S706" i="3" s="1"/>
  <c r="AA706" i="3"/>
  <c r="AC706" i="3"/>
  <c r="Z706" i="3"/>
  <c r="U705" i="3" l="1"/>
  <c r="Y704" i="3"/>
  <c r="T706" i="3"/>
  <c r="AH706" i="3" s="1"/>
  <c r="E706" i="3" l="1"/>
  <c r="H706" i="3" s="1"/>
  <c r="D706" i="3"/>
  <c r="AG706" i="3"/>
  <c r="K706" i="3" l="1"/>
  <c r="AE706" i="3" s="1"/>
  <c r="F706" i="3"/>
  <c r="G706" i="3"/>
  <c r="I706" i="3" l="1"/>
  <c r="J706" i="3"/>
  <c r="AD706" i="3" s="1"/>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AD709" i="3" s="1"/>
  <c r="M709" i="3"/>
  <c r="N709" i="3" s="1"/>
  <c r="W709" i="3" l="1"/>
  <c r="L709" i="3"/>
  <c r="AC710" i="3"/>
  <c r="Z710" i="3"/>
  <c r="AA710" i="3"/>
  <c r="P710" i="3"/>
  <c r="Q710" i="3" s="1"/>
  <c r="R710" i="3" s="1"/>
  <c r="S710" i="3" s="1"/>
  <c r="U709" i="3" l="1"/>
  <c r="Y708" i="3"/>
  <c r="T710" i="3"/>
  <c r="AH710" i="3" s="1"/>
  <c r="D710" i="3" l="1"/>
  <c r="E710" i="3"/>
  <c r="H710" i="3" s="1"/>
  <c r="AG710" i="3"/>
  <c r="F710" i="3" l="1"/>
  <c r="G710" i="3"/>
  <c r="K710" i="3"/>
  <c r="AE710" i="3" s="1"/>
  <c r="I710" i="3" l="1"/>
  <c r="J710" i="3"/>
  <c r="AD710" i="3" s="1"/>
  <c r="M710" i="3"/>
  <c r="N710" i="3" s="1"/>
  <c r="V710" i="3"/>
  <c r="A711" i="3"/>
  <c r="B711" i="3" s="1"/>
  <c r="W710" i="3" l="1"/>
  <c r="L710" i="3"/>
  <c r="AA711" i="3"/>
  <c r="AC711" i="3"/>
  <c r="Z711" i="3"/>
  <c r="P711" i="3"/>
  <c r="Q711" i="3" s="1"/>
  <c r="R711" i="3" s="1"/>
  <c r="S711" i="3" s="1"/>
  <c r="T711" i="3" l="1"/>
  <c r="U710" i="3"/>
  <c r="Y709" i="3"/>
  <c r="D711" i="3" l="1"/>
  <c r="G711" i="3" s="1"/>
  <c r="E711" i="3"/>
  <c r="H711" i="3" s="1"/>
  <c r="AH711" i="3"/>
  <c r="AG711" i="3"/>
  <c r="F711" i="3" l="1"/>
  <c r="K711" i="3"/>
  <c r="AE711" i="3" s="1"/>
  <c r="I711" i="3"/>
  <c r="J711" i="3"/>
  <c r="AD711" i="3" s="1"/>
  <c r="M711" i="3"/>
  <c r="N711" i="3" s="1"/>
  <c r="L711" i="3" l="1"/>
  <c r="V711" i="3"/>
  <c r="W711" i="3" s="1"/>
  <c r="A712" i="3"/>
  <c r="B712" i="3" s="1"/>
  <c r="AC712" i="3" l="1"/>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AD712" i="3" s="1"/>
  <c r="M712" i="3"/>
  <c r="N712" i="3" s="1"/>
  <c r="W712" i="3" l="1"/>
  <c r="L712" i="3"/>
  <c r="Z713" i="3"/>
  <c r="P713" i="3"/>
  <c r="Q713" i="3" s="1"/>
  <c r="R713" i="3" s="1"/>
  <c r="S713" i="3" s="1"/>
  <c r="AC713" i="3"/>
  <c r="AA713" i="3"/>
  <c r="T713" i="3" l="1"/>
  <c r="AH713" i="3" s="1"/>
  <c r="U712" i="3"/>
  <c r="Y711" i="3"/>
  <c r="D713" i="3" l="1"/>
  <c r="AG713" i="3"/>
  <c r="E713" i="3"/>
  <c r="H713" i="3" s="1"/>
  <c r="F713" i="3" l="1"/>
  <c r="G713" i="3"/>
  <c r="M713" i="3" s="1"/>
  <c r="N713" i="3" s="1"/>
  <c r="K713" i="3"/>
  <c r="AE713" i="3" s="1"/>
  <c r="I713" i="3" l="1"/>
  <c r="J713" i="3"/>
  <c r="V713" i="3"/>
  <c r="A714" i="3"/>
  <c r="B714" i="3" s="1"/>
  <c r="L713" i="3" l="1"/>
  <c r="Y712" i="3" s="1"/>
  <c r="AD713" i="3"/>
  <c r="W713" i="3"/>
  <c r="AA714" i="3"/>
  <c r="P714" i="3"/>
  <c r="Q714" i="3" s="1"/>
  <c r="R714" i="3" s="1"/>
  <c r="S714" i="3" s="1"/>
  <c r="Z714" i="3"/>
  <c r="AC714" i="3"/>
  <c r="U713" i="3" l="1"/>
  <c r="T714" i="3"/>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U714" i="3" l="1"/>
  <c r="Y713" i="3"/>
  <c r="T715" i="3"/>
  <c r="AG715" i="3" s="1"/>
  <c r="AH715" i="3" l="1"/>
  <c r="D715" i="3"/>
  <c r="G715" i="3" s="1"/>
  <c r="E715" i="3"/>
  <c r="H715" i="3" s="1"/>
  <c r="F715" i="3" l="1"/>
  <c r="I715" i="3"/>
  <c r="J715" i="3"/>
  <c r="AD715" i="3" s="1"/>
  <c r="M715" i="3"/>
  <c r="N715" i="3" s="1"/>
  <c r="K715" i="3"/>
  <c r="AE715" i="3" s="1"/>
  <c r="V715" i="3" l="1"/>
  <c r="W715" i="3" s="1"/>
  <c r="A716" i="3"/>
  <c r="B716" i="3" s="1"/>
  <c r="L715" i="3"/>
  <c r="U715" i="3" l="1"/>
  <c r="Y714" i="3"/>
  <c r="AC716" i="3"/>
  <c r="Z716" i="3"/>
  <c r="P716" i="3"/>
  <c r="Q716" i="3" s="1"/>
  <c r="R716" i="3" s="1"/>
  <c r="S716" i="3" s="1"/>
  <c r="AA716" i="3"/>
  <c r="T716" i="3" l="1"/>
  <c r="D716" i="3" s="1"/>
  <c r="E716" i="3" l="1"/>
  <c r="H716" i="3" s="1"/>
  <c r="K716" i="3" s="1"/>
  <c r="AE716" i="3" s="1"/>
  <c r="AH716" i="3"/>
  <c r="AG716" i="3"/>
  <c r="G716" i="3"/>
  <c r="F716" i="3" l="1"/>
  <c r="I716" i="3"/>
  <c r="J716" i="3"/>
  <c r="AD716" i="3" s="1"/>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Y726" i="3" s="1"/>
  <c r="AD727" i="3"/>
  <c r="T728" i="3"/>
  <c r="U727" i="3" l="1"/>
  <c r="D728" i="3" s="1"/>
  <c r="G728" i="3" s="1"/>
  <c r="AG728" i="3"/>
  <c r="AH728" i="3"/>
  <c r="E728" i="3" l="1"/>
  <c r="H728" i="3" s="1"/>
  <c r="I728" i="3" s="1"/>
  <c r="J728" i="3"/>
  <c r="AD728" i="3" s="1"/>
  <c r="K728" i="3" l="1"/>
  <c r="AE728" i="3" s="1"/>
  <c r="M728" i="3"/>
  <c r="N728" i="3" s="1"/>
  <c r="F728" i="3"/>
  <c r="A729" i="3" l="1"/>
  <c r="B729" i="3" s="1"/>
  <c r="P729" i="3" s="1"/>
  <c r="Q729" i="3" s="1"/>
  <c r="R729" i="3" s="1"/>
  <c r="S729" i="3" s="1"/>
  <c r="L728" i="3"/>
  <c r="U728" i="3" s="1"/>
  <c r="V728" i="3"/>
  <c r="W728" i="3" s="1"/>
  <c r="Z729" i="3" l="1"/>
  <c r="AC729" i="3"/>
  <c r="AA729" i="3"/>
  <c r="Y727" i="3"/>
  <c r="T729" i="3"/>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Y735" i="3" s="1"/>
  <c r="AD736" i="3"/>
  <c r="T737" i="3"/>
  <c r="U736" i="3" l="1"/>
  <c r="D737" i="3" s="1"/>
  <c r="AH737" i="3"/>
  <c r="AG737" i="3"/>
  <c r="E737" i="3" l="1"/>
  <c r="H737" i="3" s="1"/>
  <c r="K737" i="3" s="1"/>
  <c r="AE737" i="3" s="1"/>
  <c r="G737" i="3"/>
  <c r="F737" i="3" l="1"/>
  <c r="V737" i="3"/>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Z739" i="3"/>
  <c r="T739" i="3" l="1"/>
  <c r="L738" i="3"/>
  <c r="AH739" i="3" l="1"/>
  <c r="U738" i="3"/>
  <c r="E739" i="3" s="1"/>
  <c r="H739" i="3" s="1"/>
  <c r="AG739" i="3"/>
  <c r="Y737" i="3"/>
  <c r="D739" i="3" l="1"/>
  <c r="G739" i="3" s="1"/>
  <c r="K739" i="3"/>
  <c r="AE739" i="3" s="1"/>
  <c r="F739" i="3" l="1"/>
  <c r="I739" i="3"/>
  <c r="J739" i="3"/>
  <c r="AD739" i="3" s="1"/>
  <c r="M739" i="3"/>
  <c r="N739" i="3" s="1"/>
  <c r="V739" i="3"/>
  <c r="A740" i="3"/>
  <c r="B740" i="3" s="1"/>
  <c r="W739" i="3" l="1"/>
  <c r="L739" i="3"/>
  <c r="P740" i="3"/>
  <c r="Q740" i="3" s="1"/>
  <c r="R740" i="3" s="1"/>
  <c r="S740" i="3" s="1"/>
  <c r="Z740" i="3"/>
  <c r="AC740" i="3"/>
  <c r="AA740" i="3"/>
  <c r="U739" i="3" l="1"/>
  <c r="Y738" i="3"/>
  <c r="T740" i="3"/>
  <c r="E740" i="3" l="1"/>
  <c r="H740" i="3" s="1"/>
  <c r="K740" i="3" s="1"/>
  <c r="AE740" i="3" s="1"/>
  <c r="D740" i="3"/>
  <c r="G740" i="3" s="1"/>
  <c r="AH740" i="3"/>
  <c r="AG740" i="3"/>
  <c r="F740" i="3" l="1"/>
  <c r="I740" i="3"/>
  <c r="J740" i="3"/>
  <c r="AD740" i="3" s="1"/>
  <c r="M740" i="3"/>
  <c r="N740" i="3" s="1"/>
  <c r="V740" i="3"/>
  <c r="A741" i="3"/>
  <c r="B741" i="3" s="1"/>
  <c r="W740" i="3" l="1"/>
  <c r="L740" i="3"/>
  <c r="AA741" i="3"/>
  <c r="P741" i="3"/>
  <c r="Q741" i="3" s="1"/>
  <c r="R741" i="3" s="1"/>
  <c r="S741" i="3" s="1"/>
  <c r="Z741" i="3"/>
  <c r="AC741" i="3"/>
  <c r="T741" i="3" l="1"/>
  <c r="AG741" i="3" s="1"/>
  <c r="U740" i="3"/>
  <c r="Y739" i="3"/>
  <c r="E741" i="3" l="1"/>
  <c r="H741" i="3" s="1"/>
  <c r="D741" i="3"/>
  <c r="AH741" i="3"/>
  <c r="K741" i="3" l="1"/>
  <c r="AE741" i="3" s="1"/>
  <c r="F741" i="3"/>
  <c r="G741" i="3"/>
  <c r="V741" i="3" l="1"/>
  <c r="A742" i="3"/>
  <c r="B742" i="3" s="1"/>
  <c r="I741" i="3"/>
  <c r="J741" i="3"/>
  <c r="AD741" i="3" s="1"/>
  <c r="M741" i="3"/>
  <c r="N741" i="3" s="1"/>
  <c r="L741" i="3" l="1"/>
  <c r="W741" i="3"/>
  <c r="AC742" i="3"/>
  <c r="P742" i="3"/>
  <c r="Q742" i="3" s="1"/>
  <c r="R742" i="3" s="1"/>
  <c r="S742" i="3" s="1"/>
  <c r="Z742" i="3"/>
  <c r="AA742" i="3"/>
  <c r="U741" i="3" l="1"/>
  <c r="Y740" i="3"/>
  <c r="T742" i="3"/>
  <c r="AG742" i="3" s="1"/>
  <c r="E742" i="3" l="1"/>
  <c r="H742" i="3" s="1"/>
  <c r="K742" i="3" s="1"/>
  <c r="AE742" i="3" s="1"/>
  <c r="AH742" i="3"/>
  <c r="D742" i="3"/>
  <c r="F742" i="3" l="1"/>
  <c r="G742" i="3"/>
  <c r="V742" i="3"/>
  <c r="A743" i="3"/>
  <c r="B743" i="3" s="1"/>
  <c r="I742" i="3" l="1"/>
  <c r="W742" i="3" s="1"/>
  <c r="J742" i="3"/>
  <c r="AD742" i="3" s="1"/>
  <c r="M742" i="3"/>
  <c r="N742" i="3" s="1"/>
  <c r="Z743" i="3"/>
  <c r="AA743" i="3"/>
  <c r="P743" i="3"/>
  <c r="Q743" i="3" s="1"/>
  <c r="R743" i="3" s="1"/>
  <c r="S743" i="3" s="1"/>
  <c r="AC743" i="3"/>
  <c r="T743" i="3" l="1"/>
  <c r="L742" i="3"/>
  <c r="U742" i="3" l="1"/>
  <c r="E743" i="3" s="1"/>
  <c r="H743" i="3" s="1"/>
  <c r="AH743" i="3"/>
  <c r="AG743" i="3"/>
  <c r="Y741" i="3"/>
  <c r="D743" i="3" l="1"/>
  <c r="G743" i="3" s="1"/>
  <c r="K743" i="3"/>
  <c r="AE743" i="3" s="1"/>
  <c r="F743" i="3" l="1"/>
  <c r="I743" i="3"/>
  <c r="J743" i="3"/>
  <c r="AD743" i="3" s="1"/>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AD759" i="3"/>
  <c r="P759" i="3"/>
  <c r="Q759" i="3" s="1"/>
  <c r="R759" i="3" s="1"/>
  <c r="S759" i="3" s="1"/>
  <c r="Z759" i="3"/>
  <c r="AA759" i="3"/>
  <c r="AC759" i="3"/>
  <c r="U758" i="3" l="1"/>
  <c r="Y757" i="3"/>
  <c r="T759" i="3"/>
  <c r="D759" i="3" l="1"/>
  <c r="G759" i="3" s="1"/>
  <c r="AG759" i="3"/>
  <c r="E759" i="3"/>
  <c r="H759" i="3" s="1"/>
  <c r="AH759" i="3"/>
  <c r="F759" i="3" l="1"/>
  <c r="I759" i="3"/>
  <c r="J759" i="3"/>
  <c r="M759" i="3"/>
  <c r="N759" i="3" s="1"/>
  <c r="K759" i="3"/>
  <c r="AE759" i="3" s="1"/>
  <c r="V759" i="3" l="1"/>
  <c r="W759" i="3" s="1"/>
  <c r="A760" i="3"/>
  <c r="B760" i="3" s="1"/>
  <c r="L759" i="3"/>
  <c r="U759" i="3" l="1"/>
  <c r="Y758" i="3"/>
  <c r="AA760" i="3"/>
  <c r="AC760" i="3"/>
  <c r="Z760" i="3"/>
  <c r="P760" i="3"/>
  <c r="Q760" i="3" s="1"/>
  <c r="R760" i="3" s="1"/>
  <c r="S760" i="3" s="1"/>
  <c r="AD760" i="3"/>
  <c r="T760" i="3" l="1"/>
  <c r="E760" i="3" s="1"/>
  <c r="H760" i="3" s="1"/>
  <c r="AH760" i="3" l="1"/>
  <c r="AG760" i="3"/>
  <c r="D760" i="3"/>
  <c r="G760" i="3" s="1"/>
  <c r="K760" i="3"/>
  <c r="AE760" i="3" s="1"/>
  <c r="F760" i="3" l="1"/>
  <c r="I760" i="3"/>
  <c r="J760" i="3"/>
  <c r="M760" i="3"/>
  <c r="N760" i="3" s="1"/>
  <c r="V760" i="3"/>
  <c r="A761" i="3"/>
  <c r="B761" i="3" s="1"/>
  <c r="W760" i="3" l="1"/>
  <c r="L760" i="3"/>
  <c r="P761" i="3"/>
  <c r="Q761" i="3" s="1"/>
  <c r="R761" i="3" s="1"/>
  <c r="S761" i="3" s="1"/>
  <c r="Z761" i="3"/>
  <c r="AA761" i="3"/>
  <c r="AD761" i="3"/>
  <c r="AC761" i="3"/>
  <c r="T761" i="3" l="1"/>
  <c r="U760" i="3"/>
  <c r="Y759" i="3"/>
  <c r="D761" i="3" l="1"/>
  <c r="G761" i="3" s="1"/>
  <c r="AG761" i="3"/>
  <c r="AH761" i="3"/>
  <c r="E761" i="3"/>
  <c r="H761" i="3" s="1"/>
  <c r="F761" i="3" l="1"/>
  <c r="I761" i="3"/>
  <c r="J761" i="3"/>
  <c r="M761" i="3"/>
  <c r="N761" i="3" s="1"/>
  <c r="K761" i="3"/>
  <c r="AE761" i="3" s="1"/>
  <c r="V761" i="3" l="1"/>
  <c r="W761" i="3" s="1"/>
  <c r="A762" i="3"/>
  <c r="B762" i="3" s="1"/>
  <c r="L761" i="3"/>
  <c r="U761" i="3" l="1"/>
  <c r="Y760" i="3"/>
  <c r="AA762" i="3"/>
  <c r="Z762" i="3"/>
  <c r="AC762" i="3"/>
  <c r="P762" i="3"/>
  <c r="Q762" i="3" s="1"/>
  <c r="R762" i="3" s="1"/>
  <c r="S762" i="3" s="1"/>
  <c r="AD762" i="3"/>
  <c r="T762" i="3" l="1"/>
  <c r="D762" i="3" s="1"/>
  <c r="E762" i="3" l="1"/>
  <c r="H762" i="3" s="1"/>
  <c r="K762" i="3" s="1"/>
  <c r="AE762" i="3" s="1"/>
  <c r="AH762" i="3"/>
  <c r="AG762" i="3"/>
  <c r="G762" i="3"/>
  <c r="F762" i="3" l="1"/>
  <c r="I762" i="3"/>
  <c r="J762" i="3"/>
  <c r="M762" i="3"/>
  <c r="N762" i="3" s="1"/>
  <c r="V762" i="3"/>
  <c r="A763" i="3"/>
  <c r="B763" i="3" s="1"/>
  <c r="W762" i="3" l="1"/>
  <c r="L762" i="3"/>
  <c r="AC763" i="3"/>
  <c r="Z763" i="3"/>
  <c r="AA763" i="3"/>
  <c r="P763" i="3"/>
  <c r="Q763" i="3" s="1"/>
  <c r="R763" i="3" s="1"/>
  <c r="S763" i="3" s="1"/>
  <c r="AD763" i="3"/>
  <c r="U762" i="3" l="1"/>
  <c r="Y761" i="3"/>
  <c r="T763" i="3"/>
  <c r="D763" i="3" l="1"/>
  <c r="G763" i="3" s="1"/>
  <c r="AG763" i="3"/>
  <c r="AH763" i="3"/>
  <c r="E763" i="3"/>
  <c r="H763" i="3" s="1"/>
  <c r="K763" i="3" s="1"/>
  <c r="AE763" i="3" s="1"/>
  <c r="F763" i="3" l="1"/>
  <c r="I763" i="3"/>
  <c r="J763" i="3"/>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AD765" i="3"/>
  <c r="I764" i="3"/>
  <c r="W764" i="3" s="1"/>
  <c r="J764" i="3"/>
  <c r="AD764" i="3" s="1"/>
  <c r="M764" i="3"/>
  <c r="N764" i="3" s="1"/>
  <c r="T765" i="3" l="1"/>
  <c r="L764" i="3"/>
  <c r="AG765" i="3" l="1"/>
  <c r="AH765" i="3"/>
  <c r="U764" i="3"/>
  <c r="D765" i="3" s="1"/>
  <c r="Y763" i="3"/>
  <c r="E765" i="3" l="1"/>
  <c r="H765" i="3" s="1"/>
  <c r="K765" i="3" s="1"/>
  <c r="AE765" i="3" s="1"/>
  <c r="G765" i="3"/>
  <c r="F765" i="3" l="1"/>
  <c r="I765" i="3"/>
  <c r="J765" i="3"/>
  <c r="M765" i="3"/>
  <c r="N765" i="3" s="1"/>
  <c r="V765" i="3"/>
  <c r="A766" i="3"/>
  <c r="B766" i="3" s="1"/>
  <c r="W765" i="3" l="1"/>
  <c r="L765" i="3"/>
  <c r="AD766"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Y769" i="3" l="1"/>
  <c r="AH771"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U773" i="3" s="1"/>
  <c r="AD773" i="3"/>
  <c r="T774" i="3"/>
  <c r="AG774" i="3" l="1"/>
  <c r="Y772" i="3"/>
  <c r="E774" i="3"/>
  <c r="H774" i="3" s="1"/>
  <c r="K774" i="3" s="1"/>
  <c r="AE774" i="3" s="1"/>
  <c r="AH774" i="3"/>
  <c r="D774" i="3"/>
  <c r="F774" i="3" l="1"/>
  <c r="G774" i="3"/>
  <c r="M774" i="3" s="1"/>
  <c r="N774" i="3" s="1"/>
  <c r="V774" i="3"/>
  <c r="A775" i="3"/>
  <c r="B775" i="3" s="1"/>
  <c r="I774" i="3" l="1"/>
  <c r="W774" i="3" s="1"/>
  <c r="J774" i="3"/>
  <c r="P775" i="3"/>
  <c r="Q775" i="3" s="1"/>
  <c r="R775" i="3" s="1"/>
  <c r="S775" i="3" s="1"/>
  <c r="Z775" i="3"/>
  <c r="AA775" i="3"/>
  <c r="AC775" i="3"/>
  <c r="L774" i="3" l="1"/>
  <c r="Y773" i="3" s="1"/>
  <c r="AD774" i="3"/>
  <c r="T775" i="3"/>
  <c r="U774" i="3" l="1"/>
  <c r="D775" i="3" s="1"/>
  <c r="AG775" i="3"/>
  <c r="AH775" i="3"/>
  <c r="E775" i="3" l="1"/>
  <c r="H775" i="3" s="1"/>
  <c r="K775" i="3" s="1"/>
  <c r="AE775" i="3" s="1"/>
  <c r="G775" i="3"/>
  <c r="M775" i="3" l="1"/>
  <c r="N775" i="3" s="1"/>
  <c r="A776" i="3"/>
  <c r="B776" i="3" s="1"/>
  <c r="V775" i="3"/>
  <c r="F775" i="3"/>
  <c r="I775" i="3"/>
  <c r="J775" i="3"/>
  <c r="L775" i="3" l="1"/>
  <c r="U775" i="3" s="1"/>
  <c r="AD775" i="3"/>
  <c r="W775" i="3"/>
  <c r="P776" i="3"/>
  <c r="Q776" i="3" s="1"/>
  <c r="R776" i="3" s="1"/>
  <c r="S776" i="3" s="1"/>
  <c r="T776" i="3" s="1"/>
  <c r="AA776" i="3"/>
  <c r="AC776" i="3"/>
  <c r="Z776" i="3"/>
  <c r="Y774" i="3" l="1"/>
  <c r="AG776" i="3"/>
  <c r="AH776" i="3"/>
  <c r="E776" i="3"/>
  <c r="H776" i="3" s="1"/>
  <c r="K776" i="3" s="1"/>
  <c r="AE776" i="3" s="1"/>
  <c r="D776" i="3"/>
  <c r="G776" i="3" s="1"/>
  <c r="F776" i="3" l="1"/>
  <c r="I776" i="3"/>
  <c r="J776" i="3"/>
  <c r="AD776" i="3" s="1"/>
  <c r="M776" i="3"/>
  <c r="N776" i="3" s="1"/>
  <c r="V776" i="3"/>
  <c r="A777" i="3"/>
  <c r="B777" i="3" s="1"/>
  <c r="W776" i="3" l="1"/>
  <c r="L776" i="3"/>
  <c r="Z777" i="3"/>
  <c r="AA777" i="3"/>
  <c r="P777" i="3"/>
  <c r="Q777" i="3" s="1"/>
  <c r="R777" i="3" s="1"/>
  <c r="S777" i="3" s="1"/>
  <c r="AC777" i="3"/>
  <c r="U776" i="3" l="1"/>
  <c r="Y775" i="3"/>
  <c r="T777" i="3"/>
  <c r="AH777" i="3" s="1"/>
  <c r="E777" i="3" l="1"/>
  <c r="H777" i="3" s="1"/>
  <c r="D777" i="3"/>
  <c r="AG777" i="3"/>
  <c r="K777" i="3" l="1"/>
  <c r="AE777" i="3" s="1"/>
  <c r="F777" i="3"/>
  <c r="G777" i="3"/>
  <c r="I777" i="3" l="1"/>
  <c r="J777" i="3"/>
  <c r="AD777" i="3" s="1"/>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AD785" i="3"/>
  <c r="P785" i="3"/>
  <c r="Q785" i="3" s="1"/>
  <c r="R785" i="3" s="1"/>
  <c r="S785" i="3" s="1"/>
  <c r="AC785" i="3"/>
  <c r="Z785" i="3"/>
  <c r="U784" i="3" l="1"/>
  <c r="Y783" i="3"/>
  <c r="T785" i="3"/>
  <c r="AH785" i="3" s="1"/>
  <c r="E785" i="3" l="1"/>
  <c r="H785" i="3" s="1"/>
  <c r="AG785" i="3"/>
  <c r="D785" i="3"/>
  <c r="K785" i="3" l="1"/>
  <c r="AE785" i="3" s="1"/>
  <c r="F785" i="3"/>
  <c r="G785" i="3"/>
  <c r="I785" i="3" l="1"/>
  <c r="J785" i="3"/>
  <c r="M785" i="3"/>
  <c r="N785" i="3" s="1"/>
  <c r="V785" i="3"/>
  <c r="A786" i="3"/>
  <c r="B786" i="3" s="1"/>
  <c r="W785" i="3" l="1"/>
  <c r="L785" i="3"/>
  <c r="Z786" i="3"/>
  <c r="AD786" i="3"/>
  <c r="AA786" i="3"/>
  <c r="P786" i="3"/>
  <c r="Q786" i="3" s="1"/>
  <c r="R786" i="3" s="1"/>
  <c r="S786" i="3" s="1"/>
  <c r="AC786" i="3"/>
  <c r="U785" i="3" l="1"/>
  <c r="Y784" i="3"/>
  <c r="T786" i="3"/>
  <c r="E786" i="3" l="1"/>
  <c r="H786" i="3" s="1"/>
  <c r="K786" i="3" s="1"/>
  <c r="AE786" i="3" s="1"/>
  <c r="AG786" i="3"/>
  <c r="D786" i="3"/>
  <c r="G786" i="3" s="1"/>
  <c r="AH786" i="3"/>
  <c r="F786" i="3" l="1"/>
  <c r="I786" i="3"/>
  <c r="J786" i="3"/>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D789" i="3"/>
  <c r="AA789" i="3"/>
  <c r="Z789" i="3"/>
  <c r="L788" i="3" l="1"/>
  <c r="U788" i="3" s="1"/>
  <c r="AD788" i="3"/>
  <c r="T789" i="3"/>
  <c r="Y787" i="3" l="1"/>
  <c r="D789" i="3"/>
  <c r="G789" i="3" s="1"/>
  <c r="E789" i="3"/>
  <c r="H789" i="3" s="1"/>
  <c r="AH789" i="3"/>
  <c r="AG789" i="3"/>
  <c r="F789" i="3" l="1"/>
  <c r="I789" i="3"/>
  <c r="J789" i="3"/>
  <c r="M789" i="3"/>
  <c r="N789" i="3" s="1"/>
  <c r="K789" i="3"/>
  <c r="AE789" i="3" s="1"/>
  <c r="L789" i="3" l="1"/>
  <c r="V789" i="3"/>
  <c r="W789" i="3" s="1"/>
  <c r="A790" i="3"/>
  <c r="B790" i="3" s="1"/>
  <c r="AA790" i="3" l="1"/>
  <c r="AC790" i="3"/>
  <c r="Z790" i="3"/>
  <c r="AD790" i="3"/>
  <c r="P790" i="3"/>
  <c r="Q790" i="3" s="1"/>
  <c r="R790" i="3" s="1"/>
  <c r="S790" i="3" s="1"/>
  <c r="U789" i="3"/>
  <c r="Y788" i="3"/>
  <c r="T790" i="3" l="1"/>
  <c r="D790" i="3" s="1"/>
  <c r="AG790" i="3" l="1"/>
  <c r="G790" i="3"/>
  <c r="AH790" i="3"/>
  <c r="E790" i="3"/>
  <c r="H790" i="3" s="1"/>
  <c r="F790" i="3" l="1"/>
  <c r="I790" i="3"/>
  <c r="J790" i="3"/>
  <c r="M790" i="3"/>
  <c r="N790" i="3" s="1"/>
  <c r="K790" i="3"/>
  <c r="AE790" i="3" s="1"/>
  <c r="V790" i="3" l="1"/>
  <c r="W790" i="3" s="1"/>
  <c r="A791" i="3"/>
  <c r="B791" i="3" s="1"/>
  <c r="L790" i="3"/>
  <c r="U790" i="3" l="1"/>
  <c r="Y789" i="3"/>
  <c r="AD791" i="3"/>
  <c r="P791" i="3"/>
  <c r="Q791" i="3" s="1"/>
  <c r="R791" i="3" s="1"/>
  <c r="S791" i="3" s="1"/>
  <c r="AA791" i="3"/>
  <c r="AC791" i="3"/>
  <c r="Z791" i="3"/>
  <c r="T791" i="3" l="1"/>
  <c r="AG791" i="3" s="1"/>
  <c r="E791" i="3" l="1"/>
  <c r="H791" i="3" s="1"/>
  <c r="K791" i="3" s="1"/>
  <c r="AE791" i="3" s="1"/>
  <c r="D791" i="3"/>
  <c r="G791" i="3" s="1"/>
  <c r="AH791" i="3"/>
  <c r="F791" i="3" l="1"/>
  <c r="I791" i="3"/>
  <c r="J791" i="3"/>
  <c r="M791" i="3"/>
  <c r="N791" i="3" s="1"/>
  <c r="V791" i="3"/>
  <c r="A792" i="3"/>
  <c r="B792" i="3" s="1"/>
  <c r="W791" i="3" l="1"/>
  <c r="L791" i="3"/>
  <c r="P792" i="3"/>
  <c r="Q792" i="3" s="1"/>
  <c r="R792" i="3" s="1"/>
  <c r="S792" i="3" s="1"/>
  <c r="AC792" i="3"/>
  <c r="AD792" i="3"/>
  <c r="Z792" i="3"/>
  <c r="AA792" i="3"/>
  <c r="U791" i="3" l="1"/>
  <c r="Y790" i="3"/>
  <c r="T792" i="3"/>
  <c r="AG792" i="3" s="1"/>
  <c r="AH792" i="3" l="1"/>
  <c r="D792" i="3"/>
  <c r="E792" i="3"/>
  <c r="H792" i="3" s="1"/>
  <c r="F792" i="3" l="1"/>
  <c r="G792" i="3"/>
  <c r="K792" i="3"/>
  <c r="AE792" i="3" s="1"/>
  <c r="I792" i="3" l="1"/>
  <c r="J792" i="3"/>
  <c r="M792" i="3"/>
  <c r="N792" i="3" s="1"/>
  <c r="V792" i="3"/>
  <c r="A793" i="3"/>
  <c r="B793" i="3" s="1"/>
  <c r="L792" i="3" l="1"/>
  <c r="W792" i="3"/>
  <c r="AD793"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L793" i="3" s="1"/>
  <c r="Z794" i="3"/>
  <c r="AC794" i="3"/>
  <c r="P794" i="3"/>
  <c r="Q794" i="3" s="1"/>
  <c r="R794" i="3" s="1"/>
  <c r="S794" i="3" s="1"/>
  <c r="AA794" i="3"/>
  <c r="T794" i="3" l="1"/>
  <c r="AH794" i="3" s="1"/>
  <c r="U793" i="3"/>
  <c r="Y792" i="3"/>
  <c r="AG794" i="3" l="1"/>
  <c r="D794" i="3"/>
  <c r="E794" i="3"/>
  <c r="H794" i="3" s="1"/>
  <c r="F794" i="3" l="1"/>
  <c r="G794" i="3"/>
  <c r="K794" i="3"/>
  <c r="AE794" i="3" s="1"/>
  <c r="I794" i="3" l="1"/>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T797" i="3" l="1"/>
  <c r="L796" i="3"/>
  <c r="AH797" i="3" l="1"/>
  <c r="AG797" i="3"/>
  <c r="U796" i="3"/>
  <c r="E797" i="3" s="1"/>
  <c r="H797" i="3" s="1"/>
  <c r="Y795" i="3"/>
  <c r="D797" i="3" l="1"/>
  <c r="G797" i="3" s="1"/>
  <c r="K797" i="3"/>
  <c r="AE797" i="3" s="1"/>
  <c r="F797" i="3" l="1"/>
  <c r="I797" i="3"/>
  <c r="J797" i="3"/>
  <c r="AD797" i="3" s="1"/>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Z807" i="3"/>
  <c r="U806" i="3"/>
  <c r="Y805" i="3"/>
  <c r="T807" i="3" l="1"/>
  <c r="AH807" i="3" l="1"/>
  <c r="AG807" i="3"/>
  <c r="E807" i="3"/>
  <c r="H807" i="3" s="1"/>
  <c r="D807" i="3"/>
  <c r="K807" i="3" l="1"/>
  <c r="AE807" i="3" s="1"/>
  <c r="F807" i="3"/>
  <c r="G807" i="3"/>
  <c r="I807" i="3" l="1"/>
  <c r="J807" i="3"/>
  <c r="AD807" i="3" s="1"/>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Z817" i="3"/>
  <c r="AA817" i="3"/>
  <c r="AC817" i="3"/>
  <c r="U816" i="3" l="1"/>
  <c r="Y815" i="3"/>
  <c r="T817" i="3"/>
  <c r="AG817" i="3" s="1"/>
  <c r="E817" i="3" l="1"/>
  <c r="H817" i="3" s="1"/>
  <c r="AH817" i="3"/>
  <c r="D817" i="3"/>
  <c r="F817" i="3" l="1"/>
  <c r="G817" i="3"/>
  <c r="K817" i="3"/>
  <c r="AE817" i="3" s="1"/>
  <c r="V817" i="3" l="1"/>
  <c r="A818" i="3"/>
  <c r="B818" i="3" s="1"/>
  <c r="I817" i="3"/>
  <c r="J817" i="3"/>
  <c r="AD817" i="3" s="1"/>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AD827" i="3" s="1"/>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T829" i="3" l="1"/>
  <c r="E829" i="3" s="1"/>
  <c r="H829" i="3" s="1"/>
  <c r="AH829" i="3" l="1"/>
  <c r="D829" i="3"/>
  <c r="G829" i="3" s="1"/>
  <c r="AG829" i="3"/>
  <c r="K829" i="3"/>
  <c r="AE829" i="3" s="1"/>
  <c r="F829" i="3" l="1"/>
  <c r="I829" i="3"/>
  <c r="J829" i="3"/>
  <c r="AD829" i="3" s="1"/>
  <c r="M829" i="3"/>
  <c r="N829" i="3" s="1"/>
  <c r="V829" i="3"/>
  <c r="A830" i="3"/>
  <c r="B830" i="3" s="1"/>
  <c r="W829" i="3" l="1"/>
  <c r="L829" i="3"/>
  <c r="AA830" i="3"/>
  <c r="Z830" i="3"/>
  <c r="AC830" i="3"/>
  <c r="P830" i="3"/>
  <c r="Q830" i="3" s="1"/>
  <c r="R830" i="3" s="1"/>
  <c r="S830" i="3" s="1"/>
  <c r="U829" i="3" l="1"/>
  <c r="Y828" i="3"/>
  <c r="T830" i="3"/>
  <c r="D830" i="3" l="1"/>
  <c r="G830" i="3" s="1"/>
  <c r="E830" i="3"/>
  <c r="H830" i="3" s="1"/>
  <c r="AG830" i="3"/>
  <c r="AH830" i="3"/>
  <c r="F830" i="3" l="1"/>
  <c r="I830" i="3"/>
  <c r="J830" i="3"/>
  <c r="AD830" i="3" s="1"/>
  <c r="M830" i="3"/>
  <c r="N830" i="3" s="1"/>
  <c r="K830" i="3"/>
  <c r="AE830" i="3" s="1"/>
  <c r="V830" i="3" l="1"/>
  <c r="W830" i="3" s="1"/>
  <c r="A831" i="3"/>
  <c r="B831" i="3" s="1"/>
  <c r="L830" i="3"/>
  <c r="U830" i="3" l="1"/>
  <c r="Y829" i="3"/>
  <c r="Z831" i="3"/>
  <c r="P831" i="3"/>
  <c r="Q831" i="3" s="1"/>
  <c r="R831" i="3" s="1"/>
  <c r="S831" i="3" s="1"/>
  <c r="AA831" i="3"/>
  <c r="AC831" i="3"/>
  <c r="T831" i="3" l="1"/>
  <c r="AH831" i="3" s="1"/>
  <c r="E831" i="3" l="1"/>
  <c r="H831" i="3" s="1"/>
  <c r="K831" i="3" s="1"/>
  <c r="AE831" i="3" s="1"/>
  <c r="D831" i="3"/>
  <c r="G831" i="3" s="1"/>
  <c r="AG831" i="3"/>
  <c r="F831" i="3" l="1"/>
  <c r="I831" i="3"/>
  <c r="J831" i="3"/>
  <c r="AD831" i="3" s="1"/>
  <c r="M831" i="3"/>
  <c r="N831" i="3" s="1"/>
  <c r="V831" i="3"/>
  <c r="A832" i="3"/>
  <c r="B832" i="3" s="1"/>
  <c r="W831" i="3" l="1"/>
  <c r="L831" i="3"/>
  <c r="P832" i="3"/>
  <c r="Q832" i="3" s="1"/>
  <c r="R832" i="3" s="1"/>
  <c r="S832" i="3" s="1"/>
  <c r="AC832" i="3"/>
  <c r="Z832" i="3"/>
  <c r="AA832" i="3"/>
  <c r="U831" i="3" l="1"/>
  <c r="Y830" i="3"/>
  <c r="T832" i="3"/>
  <c r="AH832" i="3" s="1"/>
  <c r="D832" i="3" l="1"/>
  <c r="G832" i="3" s="1"/>
  <c r="AG832" i="3"/>
  <c r="E832" i="3"/>
  <c r="H832" i="3" s="1"/>
  <c r="K832" i="3" l="1"/>
  <c r="AE832" i="3" s="1"/>
  <c r="I832" i="3"/>
  <c r="J832" i="3"/>
  <c r="AD832" i="3" s="1"/>
  <c r="M832" i="3"/>
  <c r="N832" i="3" s="1"/>
  <c r="F832" i="3"/>
  <c r="L832" i="3" l="1"/>
  <c r="V832" i="3"/>
  <c r="W832" i="3" s="1"/>
  <c r="A833" i="3"/>
  <c r="B833" i="3" s="1"/>
  <c r="U832" i="3" l="1"/>
  <c r="Y831" i="3"/>
  <c r="Z833" i="3"/>
  <c r="AC833" i="3"/>
  <c r="P833" i="3"/>
  <c r="Q833" i="3" s="1"/>
  <c r="R833" i="3" s="1"/>
  <c r="S833" i="3" s="1"/>
  <c r="AA833" i="3"/>
  <c r="T833" i="3" l="1"/>
  <c r="AH833" i="3" s="1"/>
  <c r="E833" i="3" l="1"/>
  <c r="H833" i="3" s="1"/>
  <c r="K833" i="3" s="1"/>
  <c r="AE833" i="3" s="1"/>
  <c r="AG833" i="3"/>
  <c r="D833" i="3"/>
  <c r="G833" i="3" s="1"/>
  <c r="F833" i="3" l="1"/>
  <c r="I833" i="3"/>
  <c r="J833" i="3"/>
  <c r="AD833" i="3" s="1"/>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C835" i="3"/>
  <c r="AA835" i="3"/>
  <c r="T835" i="3" l="1"/>
  <c r="U834" i="3"/>
  <c r="Y833" i="3"/>
  <c r="E835" i="3" l="1"/>
  <c r="H835" i="3" s="1"/>
  <c r="K835" i="3" s="1"/>
  <c r="AE835" i="3" s="1"/>
  <c r="AH835" i="3"/>
  <c r="AG835" i="3"/>
  <c r="D835" i="3"/>
  <c r="F835" i="3" l="1"/>
  <c r="G835" i="3"/>
  <c r="V835" i="3"/>
  <c r="A836" i="3"/>
  <c r="B836" i="3" s="1"/>
  <c r="I835" i="3" l="1"/>
  <c r="W835" i="3" s="1"/>
  <c r="J835" i="3"/>
  <c r="AD835" i="3" s="1"/>
  <c r="M835" i="3"/>
  <c r="N835" i="3" s="1"/>
  <c r="Z836" i="3"/>
  <c r="AA836" i="3"/>
  <c r="AC836" i="3"/>
  <c r="P836" i="3"/>
  <c r="Q836" i="3" s="1"/>
  <c r="R836" i="3" s="1"/>
  <c r="S836" i="3" s="1"/>
  <c r="T836" i="3" l="1"/>
  <c r="L835" i="3"/>
  <c r="AG836" i="3" l="1"/>
  <c r="U835" i="3"/>
  <c r="D836" i="3" s="1"/>
  <c r="AH836" i="3"/>
  <c r="Y834" i="3"/>
  <c r="E836" i="3" l="1"/>
  <c r="H836" i="3" s="1"/>
  <c r="K836" i="3" s="1"/>
  <c r="AE836" i="3" s="1"/>
  <c r="G836" i="3"/>
  <c r="F836" i="3" l="1"/>
  <c r="V836" i="3"/>
  <c r="A837" i="3"/>
  <c r="B837" i="3" s="1"/>
  <c r="I836" i="3"/>
  <c r="J836" i="3"/>
  <c r="AD836" i="3" s="1"/>
  <c r="M836" i="3"/>
  <c r="N836" i="3" s="1"/>
  <c r="L836" i="3" l="1"/>
  <c r="W836" i="3"/>
  <c r="P837" i="3"/>
  <c r="Q837" i="3" s="1"/>
  <c r="R837" i="3" s="1"/>
  <c r="S837" i="3" s="1"/>
  <c r="AA837" i="3"/>
  <c r="AC837" i="3"/>
  <c r="Z837" i="3"/>
  <c r="U836" i="3" l="1"/>
  <c r="Y835" i="3"/>
  <c r="T837" i="3"/>
  <c r="AH837" i="3" s="1"/>
  <c r="E837" i="3" l="1"/>
  <c r="H837" i="3" s="1"/>
  <c r="K837" i="3" s="1"/>
  <c r="AE837" i="3" s="1"/>
  <c r="D837" i="3"/>
  <c r="G837" i="3" s="1"/>
  <c r="AG837" i="3"/>
  <c r="F837" i="3" l="1"/>
  <c r="I837" i="3"/>
  <c r="J837" i="3"/>
  <c r="AD837" i="3" s="1"/>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U838" i="3" l="1"/>
  <c r="Y837" i="3"/>
  <c r="T839" i="3"/>
  <c r="AG839" i="3" s="1"/>
  <c r="D839" i="3" l="1"/>
  <c r="E839" i="3"/>
  <c r="H839" i="3" s="1"/>
  <c r="AH839" i="3"/>
  <c r="F839" i="3" l="1"/>
  <c r="G839" i="3"/>
  <c r="K839" i="3"/>
  <c r="AE839" i="3" s="1"/>
  <c r="V839" i="3" l="1"/>
  <c r="A840" i="3"/>
  <c r="B840" i="3" s="1"/>
  <c r="I839" i="3"/>
  <c r="J839" i="3"/>
  <c r="AD839" i="3" s="1"/>
  <c r="M839" i="3"/>
  <c r="N839" i="3" s="1"/>
  <c r="W839" i="3" l="1"/>
  <c r="L839" i="3"/>
  <c r="AC840" i="3"/>
  <c r="P840" i="3"/>
  <c r="Q840" i="3" s="1"/>
  <c r="R840" i="3" s="1"/>
  <c r="S840" i="3" s="1"/>
  <c r="AA840" i="3"/>
  <c r="Z840" i="3"/>
  <c r="T840" i="3" l="1"/>
  <c r="U839" i="3"/>
  <c r="Y838" i="3"/>
  <c r="D840" i="3" l="1"/>
  <c r="G840" i="3" s="1"/>
  <c r="AG840" i="3"/>
  <c r="E840" i="3"/>
  <c r="H840" i="3" s="1"/>
  <c r="AH840" i="3"/>
  <c r="K840" i="3" l="1"/>
  <c r="AE840" i="3" s="1"/>
  <c r="I840" i="3"/>
  <c r="J840" i="3"/>
  <c r="AD840" i="3" s="1"/>
  <c r="M840" i="3"/>
  <c r="N840" i="3" s="1"/>
  <c r="F840" i="3"/>
  <c r="L840" i="3" l="1"/>
  <c r="V840" i="3"/>
  <c r="W840" i="3" s="1"/>
  <c r="A841" i="3"/>
  <c r="B841" i="3" s="1"/>
  <c r="U840" i="3" l="1"/>
  <c r="Y839" i="3"/>
  <c r="AA841" i="3"/>
  <c r="Z841" i="3"/>
  <c r="AC841" i="3"/>
  <c r="P841" i="3"/>
  <c r="Q841" i="3" s="1"/>
  <c r="R841" i="3" s="1"/>
  <c r="S841" i="3" s="1"/>
  <c r="T841" i="3" l="1"/>
  <c r="AH841" i="3" s="1"/>
  <c r="E841" i="3" l="1"/>
  <c r="H841" i="3" s="1"/>
  <c r="K841" i="3" s="1"/>
  <c r="AE841" i="3" s="1"/>
  <c r="AG841" i="3"/>
  <c r="D841" i="3"/>
  <c r="G841" i="3" s="1"/>
  <c r="F841" i="3" l="1"/>
  <c r="I841" i="3"/>
  <c r="J841" i="3"/>
  <c r="AD841" i="3" s="1"/>
  <c r="M841" i="3"/>
  <c r="N841" i="3" s="1"/>
  <c r="V841" i="3"/>
  <c r="A842" i="3"/>
  <c r="B842" i="3" s="1"/>
  <c r="W841" i="3" l="1"/>
  <c r="L841" i="3"/>
  <c r="P842" i="3"/>
  <c r="Q842" i="3" s="1"/>
  <c r="R842" i="3" s="1"/>
  <c r="S842" i="3" s="1"/>
  <c r="Z842" i="3"/>
  <c r="AC842" i="3"/>
  <c r="AA842" i="3"/>
  <c r="U841" i="3" l="1"/>
  <c r="Y840" i="3"/>
  <c r="T842" i="3"/>
  <c r="AG842" i="3" s="1"/>
  <c r="D842" i="3" l="1"/>
  <c r="G842" i="3" s="1"/>
  <c r="E842" i="3"/>
  <c r="H842" i="3" s="1"/>
  <c r="K842" i="3" s="1"/>
  <c r="AE842" i="3" s="1"/>
  <c r="AH842" i="3"/>
  <c r="F842" i="3" l="1"/>
  <c r="V842" i="3"/>
  <c r="A843" i="3"/>
  <c r="B843" i="3" s="1"/>
  <c r="I842" i="3"/>
  <c r="J842" i="3"/>
  <c r="AD842" i="3" s="1"/>
  <c r="M842" i="3"/>
  <c r="N842" i="3" s="1"/>
  <c r="W842" i="3" l="1"/>
  <c r="L842" i="3"/>
  <c r="AC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AD843" i="3" s="1"/>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AD845" i="3" s="1"/>
  <c r="M845" i="3"/>
  <c r="N845" i="3" s="1"/>
  <c r="V845" i="3"/>
  <c r="A846" i="3"/>
  <c r="B846" i="3" s="1"/>
  <c r="W845" i="3" l="1"/>
  <c r="L845" i="3"/>
  <c r="P846" i="3"/>
  <c r="Q846" i="3" s="1"/>
  <c r="R846" i="3" s="1"/>
  <c r="S846" i="3" s="1"/>
  <c r="AC846" i="3"/>
  <c r="Z846" i="3"/>
  <c r="AA846" i="3"/>
  <c r="U845" i="3" l="1"/>
  <c r="Y844" i="3"/>
  <c r="T846" i="3"/>
  <c r="AH846" i="3" s="1"/>
  <c r="D846" i="3" l="1"/>
  <c r="G846" i="3" s="1"/>
  <c r="E846" i="3"/>
  <c r="H846" i="3" s="1"/>
  <c r="K846" i="3" s="1"/>
  <c r="AE846" i="3" s="1"/>
  <c r="AG846" i="3"/>
  <c r="F846" i="3" l="1"/>
  <c r="I846" i="3"/>
  <c r="J846" i="3"/>
  <c r="AD846" i="3" s="1"/>
  <c r="M846" i="3"/>
  <c r="N846" i="3" s="1"/>
  <c r="V846" i="3"/>
  <c r="A847" i="3"/>
  <c r="B847" i="3" s="1"/>
  <c r="W846" i="3" l="1"/>
  <c r="L846" i="3"/>
  <c r="AC847" i="3"/>
  <c r="P847" i="3"/>
  <c r="Q847" i="3" s="1"/>
  <c r="R847" i="3" s="1"/>
  <c r="S847" i="3" s="1"/>
  <c r="AA847" i="3"/>
  <c r="Z847" i="3"/>
  <c r="U846" i="3" l="1"/>
  <c r="Y845" i="3"/>
  <c r="T847" i="3"/>
  <c r="D847" i="3" l="1"/>
  <c r="G847" i="3" s="1"/>
  <c r="E847" i="3"/>
  <c r="H847" i="3" s="1"/>
  <c r="K847" i="3" s="1"/>
  <c r="AE847" i="3" s="1"/>
  <c r="AH847" i="3"/>
  <c r="AG847" i="3"/>
  <c r="F847" i="3" l="1"/>
  <c r="I847" i="3"/>
  <c r="J847" i="3"/>
  <c r="AD847" i="3" s="1"/>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A849" i="3"/>
  <c r="U848" i="3" l="1"/>
  <c r="Y847" i="3"/>
  <c r="T849" i="3"/>
  <c r="AG849" i="3" s="1"/>
  <c r="E849" i="3" l="1"/>
  <c r="H849" i="3" s="1"/>
  <c r="K849" i="3" s="1"/>
  <c r="AE849" i="3" s="1"/>
  <c r="D849" i="3"/>
  <c r="G849" i="3" s="1"/>
  <c r="AH849" i="3"/>
  <c r="F849" i="3" l="1"/>
  <c r="V849" i="3"/>
  <c r="A850" i="3"/>
  <c r="B850" i="3" s="1"/>
  <c r="I849" i="3"/>
  <c r="J849" i="3"/>
  <c r="AD849" i="3" s="1"/>
  <c r="M849" i="3"/>
  <c r="N849" i="3" s="1"/>
  <c r="W849" i="3" l="1"/>
  <c r="L849" i="3"/>
  <c r="AA850" i="3"/>
  <c r="AC850" i="3"/>
  <c r="P850" i="3"/>
  <c r="Q850" i="3" s="1"/>
  <c r="R850" i="3" s="1"/>
  <c r="S850" i="3" s="1"/>
  <c r="Z850" i="3"/>
  <c r="T850" i="3" l="1"/>
  <c r="AG850" i="3" s="1"/>
  <c r="U849" i="3"/>
  <c r="Y848" i="3"/>
  <c r="E850" i="3" l="1"/>
  <c r="H850" i="3" s="1"/>
  <c r="D850" i="3"/>
  <c r="AH850" i="3"/>
  <c r="K850" i="3" l="1"/>
  <c r="AE850" i="3" s="1"/>
  <c r="F850" i="3"/>
  <c r="G850" i="3"/>
  <c r="I850" i="3" l="1"/>
  <c r="J850" i="3"/>
  <c r="AD850" i="3" s="1"/>
  <c r="M850" i="3"/>
  <c r="N850" i="3" s="1"/>
  <c r="V850" i="3"/>
  <c r="A851" i="3"/>
  <c r="B851" i="3" s="1"/>
  <c r="W850" i="3" l="1"/>
  <c r="L850" i="3"/>
  <c r="P851" i="3"/>
  <c r="Q851" i="3" s="1"/>
  <c r="R851" i="3" s="1"/>
  <c r="S851" i="3" s="1"/>
  <c r="AA851" i="3"/>
  <c r="AC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AC852" i="3"/>
  <c r="AA852" i="3"/>
  <c r="P852" i="3"/>
  <c r="Q852" i="3" s="1"/>
  <c r="R852" i="3" s="1"/>
  <c r="S852" i="3" s="1"/>
  <c r="Z852" i="3"/>
  <c r="L851" i="3" l="1"/>
  <c r="U851" i="3" s="1"/>
  <c r="AD851" i="3"/>
  <c r="T852" i="3"/>
  <c r="Y850" i="3" l="1"/>
  <c r="D852" i="3"/>
  <c r="G852" i="3" s="1"/>
  <c r="AH852" i="3"/>
  <c r="E852" i="3"/>
  <c r="H852" i="3" s="1"/>
  <c r="AG852" i="3"/>
  <c r="F852" i="3" l="1"/>
  <c r="I852" i="3"/>
  <c r="J852" i="3"/>
  <c r="AD852" i="3" s="1"/>
  <c r="M852" i="3"/>
  <c r="N852" i="3" s="1"/>
  <c r="K852" i="3"/>
  <c r="AE852" i="3" s="1"/>
  <c r="L852" i="3" l="1"/>
  <c r="V852" i="3"/>
  <c r="W852" i="3" s="1"/>
  <c r="A853" i="3"/>
  <c r="B853" i="3" s="1"/>
  <c r="U852" i="3" l="1"/>
  <c r="Y851" i="3"/>
  <c r="AC853" i="3"/>
  <c r="P853" i="3"/>
  <c r="Q853" i="3" s="1"/>
  <c r="R853" i="3" s="1"/>
  <c r="S853" i="3" s="1"/>
  <c r="Z853" i="3"/>
  <c r="AA853" i="3"/>
  <c r="T853" i="3" l="1"/>
  <c r="AG853" i="3" s="1"/>
  <c r="E853" i="3" l="1"/>
  <c r="H853" i="3" s="1"/>
  <c r="AH853" i="3"/>
  <c r="D853" i="3"/>
  <c r="K853" i="3" l="1"/>
  <c r="AE853" i="3" s="1"/>
  <c r="F853" i="3"/>
  <c r="G853" i="3"/>
  <c r="I853" i="3" l="1"/>
  <c r="J853" i="3"/>
  <c r="AD853" i="3" s="1"/>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C856" i="3"/>
  <c r="I855" i="3"/>
  <c r="W855" i="3" s="1"/>
  <c r="J855" i="3"/>
  <c r="AD855" i="3" s="1"/>
  <c r="M855" i="3"/>
  <c r="N855" i="3" s="1"/>
  <c r="L855" i="3" l="1"/>
  <c r="T856" i="3"/>
  <c r="U855" i="3" l="1"/>
  <c r="D856" i="3" s="1"/>
  <c r="AH856" i="3"/>
  <c r="AG856" i="3"/>
  <c r="Y854" i="3"/>
  <c r="G856" i="3" l="1"/>
  <c r="E856" i="3"/>
  <c r="H856" i="3" s="1"/>
  <c r="F856" i="3" l="1"/>
  <c r="K856" i="3"/>
  <c r="AE856" i="3" s="1"/>
  <c r="I856" i="3"/>
  <c r="J856" i="3"/>
  <c r="AD856" i="3" s="1"/>
  <c r="M856" i="3"/>
  <c r="N856" i="3" s="1"/>
  <c r="L856" i="3" l="1"/>
  <c r="V856" i="3"/>
  <c r="W856" i="3" s="1"/>
  <c r="A857" i="3"/>
  <c r="B857" i="3" s="1"/>
  <c r="Z857" i="3" l="1"/>
  <c r="AC857" i="3"/>
  <c r="AA857" i="3"/>
  <c r="P857" i="3"/>
  <c r="Q857" i="3" s="1"/>
  <c r="R857" i="3" s="1"/>
  <c r="S857" i="3" s="1"/>
  <c r="U856" i="3"/>
  <c r="Y855" i="3"/>
  <c r="T857" i="3" l="1"/>
  <c r="E857" i="3" l="1"/>
  <c r="H857" i="3" s="1"/>
  <c r="AG857" i="3"/>
  <c r="D857" i="3"/>
  <c r="AH857" i="3"/>
  <c r="K857" i="3" l="1"/>
  <c r="AE857" i="3" s="1"/>
  <c r="F857" i="3"/>
  <c r="G857" i="3"/>
  <c r="I857" i="3" l="1"/>
  <c r="J857" i="3"/>
  <c r="AD857" i="3" s="1"/>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U858" i="3" l="1"/>
  <c r="Y857" i="3"/>
  <c r="T859" i="3"/>
  <c r="D859" i="3" l="1"/>
  <c r="G859" i="3" s="1"/>
  <c r="AH859" i="3"/>
  <c r="AG859" i="3"/>
  <c r="E859" i="3"/>
  <c r="H859" i="3" s="1"/>
  <c r="K859" i="3" s="1"/>
  <c r="AE859" i="3" s="1"/>
  <c r="F859" i="3" l="1"/>
  <c r="I859" i="3"/>
  <c r="J859" i="3"/>
  <c r="AD859" i="3" s="1"/>
  <c r="M859" i="3"/>
  <c r="N859" i="3" s="1"/>
  <c r="V859" i="3"/>
  <c r="A860" i="3"/>
  <c r="B860" i="3" s="1"/>
  <c r="W859" i="3" l="1"/>
  <c r="AC860" i="3"/>
  <c r="Z860" i="3"/>
  <c r="AA860" i="3"/>
  <c r="P860" i="3"/>
  <c r="Q860" i="3" s="1"/>
  <c r="R860" i="3" s="1"/>
  <c r="S860" i="3" s="1"/>
  <c r="L859" i="3"/>
  <c r="T860" i="3" l="1"/>
  <c r="U859" i="3"/>
  <c r="Y858" i="3"/>
  <c r="D860" i="3" l="1"/>
  <c r="G860" i="3" s="1"/>
  <c r="AG860" i="3"/>
  <c r="AH860" i="3"/>
  <c r="E860" i="3"/>
  <c r="H860" i="3" s="1"/>
  <c r="I860" i="3" l="1"/>
  <c r="J860" i="3"/>
  <c r="AD860" i="3" s="1"/>
  <c r="M860" i="3"/>
  <c r="N860" i="3" s="1"/>
  <c r="K860" i="3"/>
  <c r="AE860" i="3" s="1"/>
  <c r="F860" i="3"/>
  <c r="L860" i="3" l="1"/>
  <c r="V860" i="3"/>
  <c r="W860" i="3" s="1"/>
  <c r="A861" i="3"/>
  <c r="B861" i="3" s="1"/>
  <c r="U860" i="3" l="1"/>
  <c r="Y859" i="3"/>
  <c r="Z861" i="3"/>
  <c r="P861" i="3"/>
  <c r="Q861" i="3" s="1"/>
  <c r="R861" i="3" s="1"/>
  <c r="S861" i="3" s="1"/>
  <c r="AC861" i="3"/>
  <c r="AA861" i="3"/>
  <c r="T861" i="3" l="1"/>
  <c r="E861" i="3" s="1"/>
  <c r="H861" i="3" s="1"/>
  <c r="K861" i="3" l="1"/>
  <c r="AE861" i="3" s="1"/>
  <c r="D861" i="3"/>
  <c r="AH861" i="3"/>
  <c r="AG861" i="3"/>
  <c r="F861" i="3" l="1"/>
  <c r="G861" i="3"/>
  <c r="V861" i="3"/>
  <c r="A862" i="3"/>
  <c r="B862" i="3" s="1"/>
  <c r="Z862" i="3" l="1"/>
  <c r="P862" i="3"/>
  <c r="Q862" i="3" s="1"/>
  <c r="R862" i="3" s="1"/>
  <c r="S862" i="3" s="1"/>
  <c r="AC862" i="3"/>
  <c r="AA862" i="3"/>
  <c r="I861" i="3"/>
  <c r="W861" i="3" s="1"/>
  <c r="J861" i="3"/>
  <c r="AD861" i="3" s="1"/>
  <c r="M861" i="3"/>
  <c r="N861" i="3" s="1"/>
  <c r="T862" i="3" l="1"/>
  <c r="L861" i="3"/>
  <c r="AH862" i="3" l="1"/>
  <c r="U861" i="3"/>
  <c r="D862" i="3" s="1"/>
  <c r="AG862" i="3"/>
  <c r="Y860" i="3"/>
  <c r="E862" i="3" l="1"/>
  <c r="H862" i="3" s="1"/>
  <c r="K862" i="3" s="1"/>
  <c r="AE862" i="3" s="1"/>
  <c r="G862" i="3"/>
  <c r="F862" i="3" l="1"/>
  <c r="I862" i="3"/>
  <c r="J862" i="3"/>
  <c r="AD862" i="3" s="1"/>
  <c r="M862" i="3"/>
  <c r="N862" i="3" s="1"/>
  <c r="V862" i="3"/>
  <c r="A863" i="3"/>
  <c r="B863" i="3" s="1"/>
  <c r="W862" i="3" l="1"/>
  <c r="L862" i="3"/>
  <c r="AA863" i="3"/>
  <c r="Z863" i="3"/>
  <c r="P863" i="3"/>
  <c r="Q863" i="3" s="1"/>
  <c r="R863" i="3" s="1"/>
  <c r="S863" i="3" s="1"/>
  <c r="AC863" i="3"/>
  <c r="T863" i="3" l="1"/>
  <c r="U862" i="3"/>
  <c r="Y861" i="3"/>
  <c r="E863" i="3" l="1"/>
  <c r="H863" i="3" s="1"/>
  <c r="K863" i="3" s="1"/>
  <c r="AE863" i="3" s="1"/>
  <c r="D863" i="3"/>
  <c r="G863" i="3" s="1"/>
  <c r="AH863" i="3"/>
  <c r="AG863" i="3"/>
  <c r="F863" i="3" l="1"/>
  <c r="I863" i="3"/>
  <c r="J863" i="3"/>
  <c r="AD863" i="3" s="1"/>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AD865" i="3" s="1"/>
  <c r="M865" i="3"/>
  <c r="N865" i="3" s="1"/>
  <c r="W865" i="3" l="1"/>
  <c r="L865" i="3"/>
  <c r="P866" i="3"/>
  <c r="Q866" i="3" s="1"/>
  <c r="R866" i="3" s="1"/>
  <c r="S866" i="3" s="1"/>
  <c r="AA866" i="3"/>
  <c r="Z866" i="3"/>
  <c r="AC866" i="3"/>
  <c r="T866" i="3" l="1"/>
  <c r="U865" i="3"/>
  <c r="Y864" i="3"/>
  <c r="D866" i="3" l="1"/>
  <c r="G866" i="3" s="1"/>
  <c r="AG866" i="3"/>
  <c r="AH866" i="3"/>
  <c r="E866" i="3"/>
  <c r="H866" i="3" s="1"/>
  <c r="F866" i="3" l="1"/>
  <c r="K866" i="3"/>
  <c r="AE866" i="3" s="1"/>
  <c r="I866" i="3"/>
  <c r="J866" i="3"/>
  <c r="AD866" i="3" s="1"/>
  <c r="M866" i="3"/>
  <c r="N866" i="3" s="1"/>
  <c r="L866" i="3" l="1"/>
  <c r="V866" i="3"/>
  <c r="W866" i="3" s="1"/>
  <c r="A867" i="3"/>
  <c r="B867" i="3" s="1"/>
  <c r="Z867" i="3" l="1"/>
  <c r="AA867" i="3"/>
  <c r="P867" i="3"/>
  <c r="Q867" i="3" s="1"/>
  <c r="R867" i="3" s="1"/>
  <c r="S867" i="3" s="1"/>
  <c r="AC867" i="3"/>
  <c r="U866" i="3"/>
  <c r="Y865" i="3"/>
  <c r="T867" i="3" l="1"/>
  <c r="D867" i="3" s="1"/>
  <c r="AG867" i="3" l="1"/>
  <c r="E867" i="3"/>
  <c r="H867" i="3" s="1"/>
  <c r="K867" i="3" s="1"/>
  <c r="AE867" i="3" s="1"/>
  <c r="AH867" i="3"/>
  <c r="G867" i="3"/>
  <c r="F867" i="3" l="1"/>
  <c r="I867" i="3"/>
  <c r="J867" i="3"/>
  <c r="AD867" i="3" s="1"/>
  <c r="M867" i="3"/>
  <c r="N867" i="3" s="1"/>
  <c r="V867" i="3"/>
  <c r="A868" i="3"/>
  <c r="B868" i="3" s="1"/>
  <c r="W867" i="3" l="1"/>
  <c r="L867" i="3"/>
  <c r="AD868" i="3"/>
  <c r="Z868" i="3"/>
  <c r="AA868" i="3"/>
  <c r="AC868" i="3"/>
  <c r="P868" i="3"/>
  <c r="Q868" i="3" s="1"/>
  <c r="R868" i="3" s="1"/>
  <c r="S868" i="3" s="1"/>
  <c r="T868" i="3" l="1"/>
  <c r="U867" i="3"/>
  <c r="Y866" i="3"/>
  <c r="E868" i="3" l="1"/>
  <c r="H868" i="3" s="1"/>
  <c r="K868" i="3" s="1"/>
  <c r="AE868" i="3" s="1"/>
  <c r="AH868" i="3"/>
  <c r="D868" i="3"/>
  <c r="G868" i="3" s="1"/>
  <c r="AG868" i="3"/>
  <c r="F868" i="3" l="1"/>
  <c r="I868" i="3"/>
  <c r="J868" i="3"/>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C877" i="3"/>
  <c r="U876" i="3" l="1"/>
  <c r="Y875" i="3"/>
  <c r="T877" i="3"/>
  <c r="D877" i="3" l="1"/>
  <c r="G877" i="3" s="1"/>
  <c r="AH877" i="3"/>
  <c r="AG877" i="3"/>
  <c r="E877" i="3"/>
  <c r="H877" i="3" s="1"/>
  <c r="I877" i="3" l="1"/>
  <c r="J877" i="3"/>
  <c r="AD877" i="3" s="1"/>
  <c r="M877" i="3"/>
  <c r="N877" i="3" s="1"/>
  <c r="K877" i="3"/>
  <c r="AE877" i="3" s="1"/>
  <c r="F877" i="3"/>
  <c r="V877" i="3" l="1"/>
  <c r="W877" i="3" s="1"/>
  <c r="A878" i="3"/>
  <c r="B878" i="3" s="1"/>
  <c r="L877" i="3"/>
  <c r="U877" i="3" l="1"/>
  <c r="Y876" i="3"/>
  <c r="Z878" i="3"/>
  <c r="AD878" i="3"/>
  <c r="AC878" i="3"/>
  <c r="AA878" i="3"/>
  <c r="P878" i="3"/>
  <c r="Q878" i="3" s="1"/>
  <c r="R878" i="3" s="1"/>
  <c r="S878" i="3" s="1"/>
  <c r="T878" i="3" l="1"/>
  <c r="E878" i="3" s="1"/>
  <c r="H878" i="3" s="1"/>
  <c r="D878" i="3" l="1"/>
  <c r="G878" i="3" s="1"/>
  <c r="AG878" i="3"/>
  <c r="AH878" i="3"/>
  <c r="K878" i="3"/>
  <c r="AE878" i="3" s="1"/>
  <c r="F878" i="3" l="1"/>
  <c r="I878" i="3"/>
  <c r="J878" i="3"/>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A887" i="3"/>
  <c r="AC887" i="3"/>
  <c r="T887" i="3" l="1"/>
  <c r="L886" i="3"/>
  <c r="AG887" i="3" l="1"/>
  <c r="AH887" i="3"/>
  <c r="U886" i="3"/>
  <c r="D887" i="3" s="1"/>
  <c r="Y885" i="3"/>
  <c r="E887" i="3" l="1"/>
  <c r="H887" i="3" s="1"/>
  <c r="K887" i="3" s="1"/>
  <c r="AE887" i="3" s="1"/>
  <c r="G887" i="3"/>
  <c r="F887" i="3" l="1"/>
  <c r="I887" i="3"/>
  <c r="J887" i="3"/>
  <c r="AD887" i="3" s="1"/>
  <c r="M887" i="3"/>
  <c r="N887" i="3" s="1"/>
  <c r="V887" i="3"/>
  <c r="A888" i="3"/>
  <c r="B888" i="3" s="1"/>
  <c r="W887" i="3" l="1"/>
  <c r="L887" i="3"/>
  <c r="AC888" i="3"/>
  <c r="AD888" i="3"/>
  <c r="AA888" i="3"/>
  <c r="Z888" i="3"/>
  <c r="P888" i="3"/>
  <c r="Q888" i="3" s="1"/>
  <c r="R888" i="3" s="1"/>
  <c r="S888" i="3" s="1"/>
  <c r="T888" i="3" l="1"/>
  <c r="U887" i="3"/>
  <c r="Y886" i="3"/>
  <c r="E888" i="3" l="1"/>
  <c r="H888" i="3" s="1"/>
  <c r="K888" i="3" s="1"/>
  <c r="AE888" i="3" s="1"/>
  <c r="D888" i="3"/>
  <c r="G888" i="3" s="1"/>
  <c r="AG888" i="3"/>
  <c r="AH888" i="3"/>
  <c r="F888" i="3" l="1"/>
  <c r="I888" i="3"/>
  <c r="J888" i="3"/>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U896" i="3" l="1"/>
  <c r="Y895" i="3"/>
  <c r="T897" i="3"/>
  <c r="D897" i="3" l="1"/>
  <c r="E897" i="3"/>
  <c r="H897" i="3" s="1"/>
  <c r="AH897" i="3"/>
  <c r="AG897" i="3"/>
  <c r="F897" i="3" l="1"/>
  <c r="G897" i="3"/>
  <c r="M897" i="3" s="1"/>
  <c r="N897" i="3" s="1"/>
  <c r="K897" i="3"/>
  <c r="AE897" i="3" s="1"/>
  <c r="I897" i="3" l="1"/>
  <c r="J897" i="3"/>
  <c r="V897" i="3"/>
  <c r="A898" i="3"/>
  <c r="B898" i="3" s="1"/>
  <c r="L897" i="3" l="1"/>
  <c r="Y896" i="3" s="1"/>
  <c r="AD897" i="3"/>
  <c r="W897" i="3"/>
  <c r="AA898" i="3"/>
  <c r="AD898" i="3"/>
  <c r="P898" i="3"/>
  <c r="Q898" i="3" s="1"/>
  <c r="R898" i="3" s="1"/>
  <c r="S898" i="3" s="1"/>
  <c r="Z898" i="3"/>
  <c r="AC898" i="3"/>
  <c r="U897" i="3" l="1"/>
  <c r="T898" i="3"/>
  <c r="D898" i="3" l="1"/>
  <c r="G898" i="3" s="1"/>
  <c r="AG898" i="3"/>
  <c r="E898" i="3"/>
  <c r="H898" i="3" s="1"/>
  <c r="AH898" i="3"/>
  <c r="F898" i="3" l="1"/>
  <c r="I898" i="3"/>
  <c r="J898" i="3"/>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T907" i="3" l="1"/>
  <c r="AG907" i="3" s="1"/>
  <c r="E907" i="3" l="1"/>
  <c r="H907" i="3" s="1"/>
  <c r="K907" i="3" s="1"/>
  <c r="AE907" i="3" s="1"/>
  <c r="D907" i="3"/>
  <c r="AH907" i="3"/>
  <c r="V907" i="3" l="1"/>
  <c r="A908" i="3"/>
  <c r="B908" i="3" s="1"/>
  <c r="F907" i="3"/>
  <c r="G907" i="3"/>
  <c r="I907" i="3" l="1"/>
  <c r="W907" i="3" s="1"/>
  <c r="J907" i="3"/>
  <c r="AD907" i="3" s="1"/>
  <c r="M907" i="3"/>
  <c r="N907" i="3" s="1"/>
  <c r="P908" i="3"/>
  <c r="Q908" i="3" s="1"/>
  <c r="R908" i="3" s="1"/>
  <c r="S908" i="3" s="1"/>
  <c r="AA908" i="3"/>
  <c r="Z908" i="3"/>
  <c r="AD908" i="3"/>
  <c r="AC908" i="3"/>
  <c r="T908" i="3" l="1"/>
  <c r="L907" i="3"/>
  <c r="AG908" i="3" l="1"/>
  <c r="AH908" i="3"/>
  <c r="U907" i="3"/>
  <c r="E908" i="3" s="1"/>
  <c r="H908" i="3" s="1"/>
  <c r="Y906" i="3"/>
  <c r="D908" i="3" l="1"/>
  <c r="G908" i="3" s="1"/>
  <c r="K908" i="3"/>
  <c r="AE908" i="3" s="1"/>
  <c r="F908" i="3" l="1"/>
  <c r="I908" i="3"/>
  <c r="J908" i="3"/>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C917" i="3"/>
  <c r="Z917" i="3"/>
  <c r="P917" i="3"/>
  <c r="Q917" i="3" s="1"/>
  <c r="R917" i="3" s="1"/>
  <c r="S917" i="3" s="1"/>
  <c r="AA917" i="3"/>
  <c r="T917" i="3" l="1"/>
  <c r="AG917" i="3" s="1"/>
  <c r="E917" i="3" l="1"/>
  <c r="H917" i="3" s="1"/>
  <c r="K917" i="3" s="1"/>
  <c r="AE917" i="3" s="1"/>
  <c r="AH917" i="3"/>
  <c r="D917" i="3"/>
  <c r="F917" i="3" l="1"/>
  <c r="G917" i="3"/>
  <c r="J917" i="3" s="1"/>
  <c r="AD917" i="3" s="1"/>
  <c r="V917" i="3"/>
  <c r="A918" i="3"/>
  <c r="B918" i="3" s="1"/>
  <c r="M917" i="3" l="1"/>
  <c r="N917" i="3" s="1"/>
  <c r="I917" i="3"/>
  <c r="W917" i="3" s="1"/>
  <c r="L917" i="3"/>
  <c r="AC918" i="3"/>
  <c r="AD918" i="3"/>
  <c r="AA918" i="3"/>
  <c r="Z918" i="3"/>
  <c r="P918" i="3"/>
  <c r="Q918" i="3" s="1"/>
  <c r="R918" i="3" s="1"/>
  <c r="S918" i="3" s="1"/>
  <c r="T918" i="3" l="1"/>
  <c r="U917" i="3"/>
  <c r="Y916" i="3"/>
  <c r="E918" i="3" l="1"/>
  <c r="H918" i="3" s="1"/>
  <c r="K918" i="3" s="1"/>
  <c r="AE918" i="3" s="1"/>
  <c r="AH918" i="3"/>
  <c r="D918" i="3"/>
  <c r="G918" i="3" s="1"/>
  <c r="AG918" i="3"/>
  <c r="F918" i="3" l="1"/>
  <c r="I918" i="3"/>
  <c r="J918" i="3"/>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AD927" i="3" s="1"/>
  <c r="M927" i="3"/>
  <c r="N927" i="3" s="1"/>
  <c r="L927" i="3" l="1"/>
  <c r="V927" i="3"/>
  <c r="W927" i="3" s="1"/>
  <c r="A928" i="3"/>
  <c r="B928" i="3" s="1"/>
  <c r="U927" i="3" l="1"/>
  <c r="Y926" i="3"/>
  <c r="AC928" i="3"/>
  <c r="AD928" i="3"/>
  <c r="AA928" i="3"/>
  <c r="Z928" i="3"/>
  <c r="P928" i="3"/>
  <c r="Q928" i="3" s="1"/>
  <c r="R928" i="3" s="1"/>
  <c r="S928" i="3" s="1"/>
  <c r="T928" i="3" l="1"/>
  <c r="D928" i="3" s="1"/>
  <c r="AH928" i="3" l="1"/>
  <c r="E928" i="3"/>
  <c r="H928" i="3" s="1"/>
  <c r="K928" i="3" s="1"/>
  <c r="AE928" i="3" s="1"/>
  <c r="AG928" i="3"/>
  <c r="G928" i="3"/>
  <c r="F928" i="3" l="1"/>
  <c r="I928" i="3"/>
  <c r="J928" i="3"/>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AD937" i="3" s="1"/>
  <c r="M937" i="3"/>
  <c r="N937" i="3" s="1"/>
  <c r="W937" i="3" l="1"/>
  <c r="L937" i="3"/>
  <c r="Z938" i="3"/>
  <c r="P938" i="3"/>
  <c r="Q938" i="3" s="1"/>
  <c r="R938" i="3" s="1"/>
  <c r="S938" i="3" s="1"/>
  <c r="AA938" i="3"/>
  <c r="AC938" i="3"/>
  <c r="AD938" i="3"/>
  <c r="T938" i="3" l="1"/>
  <c r="AG938" i="3" s="1"/>
  <c r="U937" i="3"/>
  <c r="Y936" i="3"/>
  <c r="D938" i="3" l="1"/>
  <c r="AH938" i="3"/>
  <c r="E938" i="3"/>
  <c r="H938" i="3" s="1"/>
  <c r="F938" i="3" l="1"/>
  <c r="G938" i="3"/>
  <c r="J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AD948" i="3"/>
  <c r="Z948" i="3"/>
  <c r="AC948" i="3"/>
  <c r="U947" i="3" l="1"/>
  <c r="Y946" i="3"/>
  <c r="T948" i="3"/>
  <c r="AH948" i="3" s="1"/>
  <c r="AG948" i="3" l="1"/>
  <c r="E948" i="3"/>
  <c r="H948" i="3" s="1"/>
  <c r="D948" i="3"/>
  <c r="K948" i="3" l="1"/>
  <c r="AE948" i="3" s="1"/>
  <c r="F948" i="3"/>
  <c r="G948" i="3"/>
  <c r="I948" i="3" l="1"/>
  <c r="J948" i="3"/>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D955" i="3"/>
  <c r="AC955" i="3"/>
  <c r="Z955" i="3"/>
  <c r="U954" i="3" l="1"/>
  <c r="Y953" i="3"/>
  <c r="T955" i="3"/>
  <c r="AG955" i="3" s="1"/>
  <c r="AH955" i="3" l="1"/>
  <c r="D955" i="3"/>
  <c r="E955" i="3"/>
  <c r="H955" i="3" s="1"/>
  <c r="F955" i="3" l="1"/>
  <c r="G955" i="3"/>
  <c r="K955" i="3"/>
  <c r="AE955" i="3" s="1"/>
  <c r="I955" i="3" l="1"/>
  <c r="J955" i="3"/>
  <c r="M955" i="3"/>
  <c r="N955" i="3" s="1"/>
  <c r="V955" i="3"/>
  <c r="A956" i="3"/>
  <c r="B956" i="3" s="1"/>
  <c r="W955" i="3" l="1"/>
  <c r="L955" i="3"/>
  <c r="AA956" i="3"/>
  <c r="P956" i="3"/>
  <c r="Q956" i="3" s="1"/>
  <c r="R956" i="3" s="1"/>
  <c r="S956" i="3" s="1"/>
  <c r="Z956" i="3"/>
  <c r="AD956" i="3"/>
  <c r="AC956" i="3"/>
  <c r="U955" i="3" l="1"/>
  <c r="Y954" i="3"/>
  <c r="T956" i="3"/>
  <c r="AH956" i="3" s="1"/>
  <c r="AG956" i="3" l="1"/>
  <c r="E956" i="3"/>
  <c r="H956" i="3" s="1"/>
  <c r="K956" i="3" s="1"/>
  <c r="AE956" i="3" s="1"/>
  <c r="D956" i="3"/>
  <c r="V956" i="3" l="1"/>
  <c r="A957" i="3"/>
  <c r="B957" i="3" s="1"/>
  <c r="F956" i="3"/>
  <c r="G956" i="3"/>
  <c r="I956" i="3" l="1"/>
  <c r="W956" i="3" s="1"/>
  <c r="J956" i="3"/>
  <c r="M956" i="3"/>
  <c r="N956" i="3" s="1"/>
  <c r="AA957" i="3"/>
  <c r="AD957" i="3"/>
  <c r="Z957" i="3"/>
  <c r="P957" i="3"/>
  <c r="Q957" i="3" s="1"/>
  <c r="R957" i="3" s="1"/>
  <c r="S957" i="3" s="1"/>
  <c r="AC957" i="3"/>
  <c r="T957" i="3" l="1"/>
  <c r="L956" i="3"/>
  <c r="AG957" i="3" l="1"/>
  <c r="U956" i="3"/>
  <c r="E957" i="3" s="1"/>
  <c r="H957" i="3" s="1"/>
  <c r="AH957" i="3"/>
  <c r="Y955" i="3"/>
  <c r="D957" i="3" l="1"/>
  <c r="G957" i="3" s="1"/>
  <c r="K957" i="3"/>
  <c r="AE957" i="3" s="1"/>
  <c r="F957" i="3" l="1"/>
  <c r="I957" i="3"/>
  <c r="J957" i="3"/>
  <c r="M957" i="3"/>
  <c r="N957" i="3" s="1"/>
  <c r="V957" i="3"/>
  <c r="A958" i="3"/>
  <c r="B958" i="3" s="1"/>
  <c r="W957" i="3" l="1"/>
  <c r="L957" i="3"/>
  <c r="AC958" i="3"/>
  <c r="AA958" i="3"/>
  <c r="P958" i="3"/>
  <c r="Q958" i="3" s="1"/>
  <c r="R958" i="3" s="1"/>
  <c r="S958" i="3" s="1"/>
  <c r="Z958" i="3"/>
  <c r="AD958" i="3"/>
  <c r="T958" i="3" l="1"/>
  <c r="AH958" i="3" s="1"/>
  <c r="U957" i="3"/>
  <c r="Y956" i="3"/>
  <c r="AG958" i="3" l="1"/>
  <c r="D958" i="3"/>
  <c r="E958" i="3"/>
  <c r="H958" i="3" s="1"/>
  <c r="K958" i="3" l="1"/>
  <c r="AE958" i="3" s="1"/>
  <c r="F958" i="3"/>
  <c r="G958" i="3"/>
  <c r="V958" i="3" l="1"/>
  <c r="A959" i="3"/>
  <c r="B959" i="3" s="1"/>
  <c r="I958" i="3"/>
  <c r="J958" i="3"/>
  <c r="M958" i="3"/>
  <c r="N958" i="3" s="1"/>
  <c r="W958" i="3" l="1"/>
  <c r="L958" i="3"/>
  <c r="Z959" i="3"/>
  <c r="AC959" i="3"/>
  <c r="P959" i="3"/>
  <c r="Q959" i="3" s="1"/>
  <c r="R959" i="3" s="1"/>
  <c r="S959" i="3" s="1"/>
  <c r="AA959" i="3"/>
  <c r="AD959" i="3"/>
  <c r="T959" i="3" l="1"/>
  <c r="AH959" i="3" s="1"/>
  <c r="U958" i="3"/>
  <c r="Y957" i="3"/>
  <c r="AG959" i="3" l="1"/>
  <c r="E959" i="3"/>
  <c r="H959" i="3" s="1"/>
  <c r="K959" i="3" s="1"/>
  <c r="AE959" i="3" s="1"/>
  <c r="D959" i="3"/>
  <c r="F959" i="3" l="1"/>
  <c r="G959" i="3"/>
  <c r="V959" i="3"/>
  <c r="A960" i="3"/>
  <c r="B960" i="3" s="1"/>
  <c r="AD960" i="3" l="1"/>
  <c r="Z960" i="3"/>
  <c r="AA960" i="3"/>
  <c r="P960" i="3"/>
  <c r="Q960" i="3" s="1"/>
  <c r="R960" i="3" s="1"/>
  <c r="S960" i="3" s="1"/>
  <c r="AC960" i="3"/>
  <c r="I959" i="3"/>
  <c r="W959" i="3" s="1"/>
  <c r="J959" i="3"/>
  <c r="M959" i="3"/>
  <c r="N959" i="3" s="1"/>
  <c r="T960" i="3" l="1"/>
  <c r="L959" i="3"/>
  <c r="U959" i="3" l="1"/>
  <c r="E960" i="3" s="1"/>
  <c r="H960" i="3" s="1"/>
  <c r="AG960" i="3"/>
  <c r="AH960" i="3"/>
  <c r="Y958" i="3"/>
  <c r="D960" i="3" l="1"/>
  <c r="G960" i="3" s="1"/>
  <c r="K960" i="3"/>
  <c r="AE960" i="3" s="1"/>
  <c r="F960" i="3" l="1"/>
  <c r="I960" i="3"/>
  <c r="J960" i="3"/>
  <c r="M960" i="3"/>
  <c r="N960" i="3" s="1"/>
  <c r="V960" i="3"/>
  <c r="A961" i="3"/>
  <c r="B961" i="3" s="1"/>
  <c r="W960" i="3" l="1"/>
  <c r="P961" i="3"/>
  <c r="Q961" i="3" s="1"/>
  <c r="R961" i="3" s="1"/>
  <c r="S961" i="3" s="1"/>
  <c r="AD961" i="3"/>
  <c r="AC961" i="3"/>
  <c r="Z961" i="3"/>
  <c r="AA961" i="3"/>
  <c r="L960" i="3"/>
  <c r="U960" i="3" l="1"/>
  <c r="Y959" i="3"/>
  <c r="T961" i="3"/>
  <c r="D961" i="3" l="1"/>
  <c r="G961" i="3" s="1"/>
  <c r="AH961" i="3"/>
  <c r="AG961" i="3"/>
  <c r="E961" i="3"/>
  <c r="H961" i="3" s="1"/>
  <c r="K961" i="3" l="1"/>
  <c r="AE961" i="3" s="1"/>
  <c r="I961" i="3"/>
  <c r="J961" i="3"/>
  <c r="M961" i="3"/>
  <c r="N961" i="3" s="1"/>
  <c r="F961" i="3"/>
  <c r="L961" i="3" l="1"/>
  <c r="V961" i="3"/>
  <c r="W961" i="3" s="1"/>
  <c r="A962" i="3"/>
  <c r="B962" i="3" s="1"/>
  <c r="Z962" i="3" l="1"/>
  <c r="AA962" i="3"/>
  <c r="P962" i="3"/>
  <c r="Q962" i="3" s="1"/>
  <c r="R962" i="3" s="1"/>
  <c r="S962" i="3" s="1"/>
  <c r="AC962" i="3"/>
  <c r="AD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AD963" i="3"/>
  <c r="I962" i="3"/>
  <c r="W962" i="3" s="1"/>
  <c r="J962" i="3"/>
  <c r="M962" i="3"/>
  <c r="N962" i="3" s="1"/>
  <c r="T963" i="3" l="1"/>
  <c r="L962" i="3"/>
  <c r="U962" i="3" l="1"/>
  <c r="E963" i="3" s="1"/>
  <c r="H963" i="3" s="1"/>
  <c r="AG963" i="3"/>
  <c r="AH963" i="3"/>
  <c r="Y961" i="3"/>
  <c r="D963" i="3" l="1"/>
  <c r="G963" i="3" s="1"/>
  <c r="K963" i="3"/>
  <c r="AE963" i="3" s="1"/>
  <c r="F963" i="3" l="1"/>
  <c r="I963" i="3"/>
  <c r="J963" i="3"/>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AD968" i="3"/>
  <c r="L967" i="3" l="1"/>
  <c r="T968" i="3"/>
  <c r="AH968" i="3" l="1"/>
  <c r="AG968" i="3"/>
  <c r="U967" i="3"/>
  <c r="E968" i="3" s="1"/>
  <c r="H968" i="3" s="1"/>
  <c r="Y966" i="3"/>
  <c r="K968" i="3" l="1"/>
  <c r="AE968" i="3" s="1"/>
  <c r="D968" i="3"/>
  <c r="V968" i="3" l="1"/>
  <c r="A969" i="3"/>
  <c r="B969" i="3" s="1"/>
  <c r="F968" i="3"/>
  <c r="G968" i="3"/>
  <c r="I968" i="3" l="1"/>
  <c r="W968" i="3" s="1"/>
  <c r="J968" i="3"/>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AD978" i="3"/>
  <c r="Z978" i="3"/>
  <c r="AA978" i="3"/>
  <c r="P978" i="3"/>
  <c r="Q978" i="3" s="1"/>
  <c r="R978" i="3" s="1"/>
  <c r="S978" i="3" s="1"/>
  <c r="T978" i="3" l="1"/>
  <c r="U977" i="3"/>
  <c r="Y976" i="3"/>
  <c r="D978" i="3" l="1"/>
  <c r="G978" i="3" s="1"/>
  <c r="E978" i="3"/>
  <c r="H978" i="3" s="1"/>
  <c r="K978" i="3" s="1"/>
  <c r="AE978" i="3" s="1"/>
  <c r="AH978" i="3"/>
  <c r="AG978" i="3"/>
  <c r="F978" i="3" l="1"/>
  <c r="I978" i="3"/>
  <c r="J978" i="3"/>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D988" i="3"/>
  <c r="AA988" i="3"/>
  <c r="P988" i="3"/>
  <c r="Q988" i="3" s="1"/>
  <c r="R988" i="3" s="1"/>
  <c r="S988" i="3" s="1"/>
  <c r="L987" i="3" l="1"/>
  <c r="T988" i="3"/>
  <c r="AH988" i="3" l="1"/>
  <c r="U987" i="3"/>
  <c r="E988" i="3" s="1"/>
  <c r="H988" i="3" s="1"/>
  <c r="AG988" i="3"/>
  <c r="Y986" i="3"/>
  <c r="D988" i="3" l="1"/>
  <c r="G988" i="3" s="1"/>
  <c r="K988" i="3"/>
  <c r="AE988" i="3" s="1"/>
  <c r="F988" i="3" l="1"/>
  <c r="I988" i="3"/>
  <c r="J988" i="3"/>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D998" i="3"/>
  <c r="AC998" i="3"/>
  <c r="AA998" i="3"/>
  <c r="T998" i="3" l="1"/>
  <c r="AG998" i="3" s="1"/>
  <c r="U997" i="3"/>
  <c r="Y996" i="3"/>
  <c r="E998" i="3" l="1"/>
  <c r="H998" i="3" s="1"/>
  <c r="K998" i="3" s="1"/>
  <c r="AE998" i="3" s="1"/>
  <c r="AH998" i="3"/>
  <c r="D998" i="3"/>
  <c r="V998" i="3" l="1"/>
  <c r="A999" i="3"/>
  <c r="B999" i="3" s="1"/>
  <c r="F998" i="3"/>
  <c r="G998" i="3"/>
  <c r="I998" i="3" l="1"/>
  <c r="W998" i="3" s="1"/>
  <c r="J998" i="3"/>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I1004" i="3"/>
  <c r="J1004" i="3"/>
  <c r="M1004" i="3"/>
  <c r="N1004" i="3" s="1"/>
  <c r="E31" i="7"/>
  <c r="H49" i="1"/>
  <c r="C34" i="1"/>
  <c r="V1004" i="3"/>
  <c r="L44" i="1" l="1"/>
  <c r="L1004" i="3"/>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H27" i="1"/>
  <c r="J31" i="7" s="1"/>
  <c r="L45" i="1"/>
  <c r="M45" i="1"/>
  <c r="K45" i="1"/>
  <c r="H45" i="1"/>
  <c r="M46" i="1"/>
  <c r="I45" i="1"/>
  <c r="J46" i="1"/>
  <c r="H29" i="1"/>
  <c r="F155" i="1" s="1"/>
  <c r="M31" i="7"/>
  <c r="E121" i="7"/>
  <c r="F121" i="7" s="1"/>
  <c r="H116" i="7"/>
  <c r="H58" i="7"/>
  <c r="E64" i="7"/>
  <c r="F64" i="7" s="1"/>
  <c r="K24" i="1" l="1"/>
  <c r="S26" i="6" s="1"/>
  <c r="L43" i="1"/>
  <c r="K27" i="1"/>
  <c r="K31" i="7" s="1"/>
  <c r="J27" i="1"/>
  <c r="D164" i="1" s="1"/>
  <c r="K43" i="1"/>
  <c r="H46" i="1"/>
  <c r="I43" i="1"/>
  <c r="I27" i="1"/>
  <c r="B164" i="1" s="1"/>
  <c r="I46" i="1"/>
  <c r="J43" i="1"/>
  <c r="L46" i="1"/>
  <c r="H112" i="7"/>
  <c r="H53" i="7"/>
  <c r="P32" i="1"/>
  <c r="P33" i="1"/>
  <c r="I67" i="7"/>
  <c r="H43" i="1"/>
  <c r="K46" i="1"/>
  <c r="H47" i="1"/>
  <c r="M47" i="1"/>
  <c r="L47" i="1"/>
  <c r="K47" i="1"/>
  <c r="K29" i="1" s="1"/>
  <c r="M29" i="1" s="1"/>
  <c r="J47" i="1"/>
  <c r="J29" i="1"/>
  <c r="F136" i="1"/>
  <c r="B159" i="1"/>
  <c r="H57" i="7"/>
  <c r="F154" i="1"/>
  <c r="B152" i="1" s="1"/>
  <c r="D198" i="1" l="1"/>
  <c r="D163" i="1"/>
  <c r="F193" i="1"/>
  <c r="D192" i="1"/>
  <c r="D162" i="1"/>
  <c r="F196" i="1"/>
  <c r="D182" i="1"/>
  <c r="D180" i="1"/>
  <c r="D171" i="1"/>
  <c r="D170" i="1"/>
  <c r="D181" i="1"/>
  <c r="F163" i="1"/>
  <c r="F186" i="1"/>
  <c r="F173" i="1"/>
  <c r="D199" i="1"/>
  <c r="F178" i="1"/>
  <c r="F184" i="1"/>
  <c r="D196" i="1"/>
  <c r="F169" i="1"/>
  <c r="F166" i="1"/>
  <c r="F194" i="1"/>
  <c r="D175" i="1"/>
  <c r="D183" i="1"/>
  <c r="F164" i="1"/>
  <c r="F168" i="1"/>
  <c r="D194" i="1"/>
  <c r="F197" i="1"/>
  <c r="D190" i="1"/>
  <c r="F195" i="1"/>
  <c r="D186" i="1"/>
  <c r="D184" i="1"/>
  <c r="F198" i="1"/>
  <c r="D166" i="1"/>
  <c r="H114" i="7"/>
  <c r="D185" i="1"/>
  <c r="F177" i="1"/>
  <c r="D172" i="1"/>
  <c r="D167" i="1"/>
  <c r="D176" i="1"/>
  <c r="F181" i="1"/>
  <c r="F191" i="1"/>
  <c r="D193" i="1"/>
  <c r="F188" i="1"/>
  <c r="D195" i="1"/>
  <c r="D191" i="1"/>
  <c r="F171" i="1"/>
  <c r="F190" i="1"/>
  <c r="F189" i="1"/>
  <c r="F176" i="1"/>
  <c r="D165" i="1"/>
  <c r="F187" i="1"/>
  <c r="D197" i="1"/>
  <c r="D177" i="1"/>
  <c r="F185" i="1"/>
  <c r="F183" i="1"/>
  <c r="D174" i="1"/>
  <c r="F201" i="1"/>
  <c r="D168" i="1"/>
  <c r="F165" i="1"/>
  <c r="E128" i="7"/>
  <c r="F128" i="7" s="1"/>
  <c r="D173" i="1"/>
  <c r="F172" i="1"/>
  <c r="D188" i="1"/>
  <c r="D169" i="1"/>
  <c r="F192" i="1"/>
  <c r="F182" i="1"/>
  <c r="D187" i="1"/>
  <c r="F199" i="1"/>
  <c r="F170" i="1"/>
  <c r="F200" i="1"/>
  <c r="F174" i="1"/>
  <c r="D200" i="1"/>
  <c r="D189" i="1"/>
  <c r="H11" i="7"/>
  <c r="F22" i="1"/>
  <c r="P31" i="1"/>
  <c r="H44" i="7"/>
  <c r="F167" i="1"/>
  <c r="H55" i="7"/>
  <c r="B170" i="1"/>
  <c r="B165" i="1"/>
  <c r="B183" i="1"/>
  <c r="B198" i="1"/>
  <c r="H54" i="7"/>
  <c r="C137" i="1"/>
  <c r="B195" i="1"/>
  <c r="B185" i="1"/>
  <c r="B182" i="1"/>
  <c r="B169" i="1"/>
  <c r="B173" i="1"/>
  <c r="B172" i="1"/>
  <c r="B193" i="1"/>
  <c r="B180" i="1"/>
  <c r="B162" i="1"/>
  <c r="B184" i="1"/>
  <c r="B186" i="1"/>
  <c r="B175" i="1"/>
  <c r="H31" i="7"/>
  <c r="B177" i="1"/>
  <c r="C159" i="1"/>
  <c r="B166" i="1"/>
  <c r="B167" i="1"/>
  <c r="F175" i="1"/>
  <c r="B168" i="1"/>
  <c r="B196" i="1"/>
  <c r="B197" i="1"/>
  <c r="B194" i="1"/>
  <c r="B192" i="1"/>
  <c r="B189" i="1"/>
  <c r="B176" i="1"/>
  <c r="B187" i="1"/>
  <c r="B191" i="1"/>
  <c r="B200" i="1"/>
  <c r="B163" i="1"/>
  <c r="B181" i="1"/>
  <c r="B188" i="1"/>
  <c r="B190" i="1"/>
  <c r="B174" i="1"/>
  <c r="B199" i="1"/>
  <c r="H113" i="7"/>
  <c r="B171" i="1"/>
  <c r="H115" i="7"/>
  <c r="S25" i="6"/>
  <c r="D31" i="7"/>
  <c r="D159" i="1"/>
  <c r="H19" i="7"/>
  <c r="C121" i="1"/>
  <c r="P30" i="1"/>
  <c r="B121" i="1"/>
  <c r="H56" i="7"/>
  <c r="B154" i="1"/>
  <c r="C135" i="1"/>
  <c r="C154" i="1"/>
  <c r="C152" i="1"/>
  <c r="B135" i="1"/>
  <c r="B137" i="1"/>
  <c r="C10" i="1"/>
  <c r="E129" i="7" l="1"/>
  <c r="F129"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<sst xmlns="http://schemas.openxmlformats.org/spreadsheetml/2006/main" count="1732" uniqueCount="573">
  <si>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</si>
  <si>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</si>
  <si>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</si>
  <si>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</si>
  <si>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</si>
  <si>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</si>
  <si>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</si>
  <si>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</si>
  <si>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</si>
  <si>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</si>
  <si>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</si>
  <si>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</si>
  <si>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</si>
  <si>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</si>
  <si>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</si>
  <si>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</si>
  <si>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</si>
  <si>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</si>
  <si>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</si>
  <si>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</si>
  <si>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</si>
  <si>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</si>
  <si>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</si>
  <si>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</si>
  <si>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</si>
  <si>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</si>
  <si>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</si>
  <si>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</si>
  <si>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</si>
  <si>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</si>
  <si>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</si>
  <si>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</si>
  <si>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</si>
  <si>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</si>
  <si>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</si>
  <si>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</si>
  <si>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</si>
  <si>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</si>
  <si>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</si>
  <si>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</si>
  <si>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</si>
  <si>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</si>
  <si>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</si>
  <si>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</si>
  <si>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</si>
  <si>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</si>
  <si>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</si>
  <si>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</si>
  <si>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</si>
  <si>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</si>
  <si>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</si>
  <si>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</si>
  <si>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</si>
  <si>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</si>
  <si>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</si>
  <si>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</si>
  <si>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</si>
  <si>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</si>
  <si>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</si>
  <si>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</si>
  <si>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</si>
  <si>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</si>
  <si>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</si>
  <si>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</si>
  <si>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</si>
  <si>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</si>
  <si>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</si>
  <si>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</si>
  <si>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</si>
  <si>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</si>
  <si>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</si>
  <si>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</si>
  <si>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</si>
  <si>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</si>
  <si>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</si>
  <si>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</si>
  <si>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</si>
  <si>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</si>
  <si>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</si>
  <si>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</si>
  <si>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</si>
  <si>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</si>
  <si>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</si>
  <si>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</si>
  <si>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</si>
  <si>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</si>
  <si>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</si>
  <si>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</si>
  <si>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</si>
  <si>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</si>
  <si>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</si>
  <si>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</si>
  <si>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</si>
  <si>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</si>
  <si>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</si>
  <si>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</si>
  <si>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</si>
  <si>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</si>
  <si>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</si>
  <si>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</si>
  <si>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</si>
  <si>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</si>
  <si>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</si>
  <si>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</si>
  <si>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</si>
  <si>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</si>
  <si>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</si>
  <si>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</si>
  <si>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</si>
  <si>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</si>
  <si>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</si>
  <si>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</si>
  <si>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</si>
  <si>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</si>
  <si>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</si>
  <si>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</si>
  <si>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</si>
  <si>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</si>
  <si>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</si>
  <si>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</si>
  <si>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</si>
  <si>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</si>
  <si>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</si>
  <si>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</si>
  <si>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</si>
  <si>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</si>
  <si>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</si>
  <si>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</si>
  <si>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</si>
  <si>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</si>
  <si>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</si>
  <si>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</si>
  <si>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</si>
  <si>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</si>
  <si>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</si>
  <si>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</si>
  <si>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</si>
  <si>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</si>
  <si>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</si>
  <si>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</si>
  <si>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</si>
  <si>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</si>
  <si>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</si>
  <si>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</si>
  <si>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</si>
  <si>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</si>
  <si>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</si>
  <si>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</si>
  <si>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</si>
  <si>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</si>
  <si>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</si>
  <si>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</si>
  <si>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</si>
  <si>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</si>
  <si>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</si>
  <si>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</si>
  <si>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</si>
  <si>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</si>
  <si>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</si>
  <si>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</si>
  <si>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</si>
  <si>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</si>
  <si>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</si>
  <si>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</si>
  <si>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</si>
  <si>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</si>
  <si>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</si>
  <si>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</si>
  <si>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</si>
  <si>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</si>
  <si>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</si>
  <si>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</si>
  <si>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</si>
  <si>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</si>
  <si>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</si>
  <si>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</si>
  <si>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</si>
  <si>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</si>
  <si>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</si>
  <si>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</si>
  <si>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</si>
  <si>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</si>
  <si>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</si>
  <si>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</si>
  <si>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</si>
  <si>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</si>
  <si>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</si>
  <si>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</si>
  <si>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</si>
  <si>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</si>
  <si>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</si>
  <si>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</si>
  <si>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</si>
  <si>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</si>
  <si>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</si>
  <si>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</si>
  <si>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</si>
  <si>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</si>
  <si>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</si>
  <si>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</si>
  <si>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</si>
  <si>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</si>
  <si>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</si>
  <si>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</si>
  <si>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</si>
  <si>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</si>
  <si>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</si>
  <si>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</si>
  <si>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</si>
  <si>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</si>
  <si>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</si>
  <si>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</si>
  <si>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</si>
  <si>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</si>
  <si>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</si>
  <si>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</si>
  <si>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</si>
  <si>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</si>
  <si>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</si>
  <si>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</si>
  <si>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</si>
  <si>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</si>
  <si>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</si>
  <si>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</si>
  <si>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</si>
  <si>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</si>
  <si>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</si>
  <si>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</si>
  <si>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</si>
  <si>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</si>
  <si>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</si>
  <si>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</si>
  <si>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</si>
  <si>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</si>
  <si>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</si>
  <si>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</si>
  <si>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</si>
  <si>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</si>
  <si>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</si>
  <si>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</si>
  <si>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</si>
  <si>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</si>
  <si>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</si>
  <si>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</si>
  <si>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</si>
  <si>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</si>
  <si>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</si>
  <si>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</si>
  <si>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</si>
  <si>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</si>
  <si>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</si>
  <si>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</si>
  <si>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</si>
  <si>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</si>
  <si>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</si>
  <si>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</si>
  <si>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</si>
  <si>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</si>
  <si>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</si>
  <si>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</si>
  <si>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</si>
  <si>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</si>
  <si>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</si>
  <si>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</si>
  <si>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</si>
  <si>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</si>
  <si>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</si>
  <si>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</si>
  <si>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</si>
  <si>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</si>
  <si>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</si>
  <si>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</si>
  <si>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</si>
  <si>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</si>
  <si>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</si>
  <si>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</si>
  <si>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</si>
  <si>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</si>
  <si>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</si>
  <si>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</si>
  <si>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</si>
  <si>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</si>
  <si>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</si>
  <si>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</si>
  <si>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</si>
  <si>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</si>
  <si>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</si>
  <si>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</si>
  <si>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</si>
  <si>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</si>
  <si>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</si>
  <si>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</si>
  <si>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</si>
  <si>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</si>
  <si>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</si>
  <si>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</si>
  <si>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</si>
  <si>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</si>
  <si>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</si>
  <si>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</si>
  <si>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</si>
  <si>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</si>
  <si>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</si>
  <si>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</si>
  <si>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</si>
  <si>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</si>
  <si>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</si>
  <si>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</si>
  <si>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</si>
  <si>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</si>
  <si>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</si>
  <si>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</si>
  <si>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</si>
  <si>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</si>
  <si>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</si>
  <si>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</si>
  <si>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</si>
  <si>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</si>
  <si>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</si>
  <si>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</si>
  <si>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</si>
  <si>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</si>
  <si>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</si>
  <si>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</si>
  <si>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</si>
  <si>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</si>
  <si>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</si>
  <si>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</si>
  <si>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</si>
  <si>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</si>
  <si>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</si>
  <si>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</si>
  <si>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</si>
  <si>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</si>
  <si>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</si>
  <si>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</si>
  <si>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</si>
  <si>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</si>
  <si>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</si>
  <si>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</si>
  <si>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</si>
  <si>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</si>
  <si>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</si>
  <si>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</si>
  <si>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</si>
  <si>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</si>
  <si>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</si>
  <si>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</si>
  <si>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</si>
  <si>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</si>
  <si>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</si>
  <si>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</si>
  <si>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</si>
  <si>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</si>
  <si>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</si>
  <si>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</si>
  <si>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</si>
  <si>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</si>
  <si>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</si>
  <si>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</si>
  <si>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</si>
  <si>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</si>
  <si>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</si>
  <si>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</si>
  <si>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</si>
  <si>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</si>
  <si>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</si>
  <si>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</si>
  <si>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</si>
  <si>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</si>
  <si>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</si>
  <si>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</si>
  <si>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</si>
  <si>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</si>
  <si>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</si>
  <si>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</si>
  <si>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</si>
  <si>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</si>
  <si>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</si>
  <si>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</si>
  <si>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</si>
  <si>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</si>
  <si>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</si>
  <si>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</si>
  <si>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</si>
  <si>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</si>
  <si>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</si>
  <si>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</si>
  <si>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</si>
  <si>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</si>
  <si>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</si>
  <si>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</si>
  <si>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</si>
  <si>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</si>
  <si>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</si>
  <si>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</si>
  <si>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</si>
  <si>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</si>
  <si>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</si>
  <si>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</si>
  <si>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</si>
  <si>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</si>
  <si>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</si>
  <si>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</si>
  <si>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</si>
  <si>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</si>
  <si>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</si>
  <si>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</si>
  <si>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</si>
  <si>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</si>
  <si>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</si>
  <si>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</si>
  <si>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</si>
  <si>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</si>
  <si>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</si>
  <si>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</si>
  <si>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</si>
  <si>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</si>
  <si>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</si>
  <si>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</si>
  <si>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</si>
  <si>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</si>
  <si>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</si>
  <si>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</si>
  <si>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</si>
  <si>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</si>
  <si>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</si>
  <si>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</si>
  <si>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</si>
  <si>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</si>
  <si>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</si>
  <si>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</si>
  <si>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</si>
  <si>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</si>
  <si>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</si>
  <si>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</si>
  <si>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</si>
  <si>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</si>
  <si>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</si>
  <si>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</si>
  <si>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</si>
  <si>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</si>
  <si>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</si>
  <si>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</si>
  <si>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</si>
  <si>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</si>
  <si>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</si>
  <si>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</si>
  <si>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</si>
  <si>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</si>
  <si>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</si>
  <si>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</si>
  <si>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</si>
  <si>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</si>
  <si>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</si>
  <si>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</si>
  <si>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</si>
  <si>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</si>
  <si>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</si>
  <si>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</si>
  <si>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</si>
  <si>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</si>
  <si>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</si>
  <si>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</si>
  <si>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</si>
  <si>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</si>
  <si>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</si>
  <si>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</si>
  <si>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</si>
  <si>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</si>
  <si>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</si>
  <si>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</si>
  <si>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</si>
  <si>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</si>
  <si>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</si>
  <si>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</si>
  <si>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</si>
  <si>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</si>
  <si>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</si>
  <si>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</si>
  <si>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</si>
  <si>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</si>
  <si>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</si>
  <si>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</si>
  <si>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</si>
  <si>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</si>
  <si>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</si>
  <si>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</si>
  <si>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</si>
  <si>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</si>
  <si>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</si>
  <si>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</si>
  <si>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</si>
  <si>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</si>
  <si>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</si>
  <si>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</si>
  <si>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</si>
  <si>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</si>
  <si>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</si>
  <si>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</si>
  <si>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</si>
  <si>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</si>
  <si>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</si>
  <si>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</si>
  <si>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</si>
  <si>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</si>
  <si>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</si>
  <si>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</si>
  <si>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</si>
  <si>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</si>
  <si>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</si>
  <si>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</si>
  <si>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</si>
  <si>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</si>
  <si>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</si>
  <si>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</si>
  <si>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</si>
  <si>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</si>
  <si>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</si>
  <si>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</si>
  <si>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</si>
  <si>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</si>
  <si>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</si>
  <si>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</si>
  <si>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</si>
  <si>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</si>
  <si>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</si>
  <si>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</si>
  <si>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</si>
  <si>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</si>
  <si>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</si>
  <si>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</si>
  <si>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</si>
  <si>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</si>
  <si>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</si>
  <si>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</si>
  <si>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</si>
  <si>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</si>
  <si>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</si>
  <si>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</si>
  <si>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</si>
  <si>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</si>
  <si>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</si>
  <si>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</si>
  <si>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</si>
  <si>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</si>
  <si>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</si>
  <si>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</si>
  <si>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</si>
  <si>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</si>
  <si>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</si>
  <si>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</si>
  <si>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</si>
  <si>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</si>
  <si>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</si>
  <si>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</si>
  <si>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</si>
  <si>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</si>
  <si>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</si>
  <si>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</si>
  <si>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</si>
  <si>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</si>
  <si>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</si>
  <si>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</si>
  <si>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</si>
  <si>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</si>
  <si>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</si>
  <si>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</si>
  <si>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Fusée expérimentale.</t>
  </si>
  <si>
    <t>L'AéroIPSA</t>
  </si>
  <si>
    <t>Conique (droite)</t>
  </si>
  <si>
    <t>SP02_BETA</t>
  </si>
  <si>
    <t>Fusée mono-diamètre,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</si>
</sst>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77" fontId="2" fillId="4" borderId="2" xfId="2" applyNumberFormat="1" applyFont="1" applyFill="1" applyBorder="1" applyAlignment="1" applyProtection="1">
      <alignment horizontal="center"/>
      <protection locked="0"/>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165" fontId="33" fillId="5" borderId="2" xfId="2" applyNumberFormat="1"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0" fontId="45" fillId="0" borderId="83" xfId="2" applyFont="1" applyBorder="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2" fillId="12" borderId="15" xfId="0" applyFont="1" applyFill="1" applyBorder="1" applyAlignment="1" applyProtection="1">
      <alignment horizontal="center"/>
      <protection hidden="1"/>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166" fontId="2" fillId="17" borderId="46" xfId="0" applyNumberFormat="1" applyFont="1" applyFill="1" applyBorder="1" applyAlignment="1">
      <alignment horizontal="center" vertic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0" fillId="0" borderId="33" xfId="0" applyBorder="1" applyAlignment="1">
      <alignment horizontal="center"/>
    </xf>
    <xf numFmtId="0" fontId="0" fillId="0" borderId="0" xfId="0" applyAlignment="1">
      <alignment horizontal="center"/>
    </xf>
    <xf numFmtId="0" fontId="0" fillId="0" borderId="0" xfId="0"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0" borderId="33" xfId="0" applyBorder="1" applyAlignment="1" applyProtection="1">
      <alignment horizontal="center"/>
      <protection locked="0"/>
    </xf>
    <xf numFmtId="0" fontId="0" fillId="30" borderId="21" xfId="0" applyFill="1" applyBorder="1" applyAlignment="1">
      <alignment horizontal="center"/>
    </xf>
    <xf numFmtId="0" fontId="0" fillId="30" borderId="23" xfId="0" applyFill="1"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165" fontId="2" fillId="0" borderId="12" xfId="0" applyNumberFormat="1" applyFont="1" applyBorder="1" applyAlignment="1">
      <alignment horizontal="center" vertical="center"/>
    </xf>
    <xf numFmtId="0" fontId="2" fillId="0" borderId="102" xfId="0" applyFont="1" applyBorder="1" applyAlignment="1">
      <alignment horizontal="center" vertical="center"/>
    </xf>
    <xf numFmtId="0" fontId="2" fillId="0" borderId="12" xfId="0" applyFont="1" applyBorder="1" applyAlignment="1">
      <alignment horizontal="center" vertical="center"/>
    </xf>
    <xf numFmtId="1" fontId="2" fillId="0" borderId="12" xfId="0" applyNumberFormat="1"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42</c:v>
                </c:pt>
                <c:pt idx="4">
                  <c:v>42</c:v>
                </c:pt>
                <c:pt idx="5">
                  <c:v>42</c:v>
                </c:pt>
                <c:pt idx="6">
                  <c:v>42</c:v>
                </c:pt>
                <c:pt idx="7">
                  <c:v>0</c:v>
                </c:pt>
              </c:numCache>
            </c:numRef>
          </c:xVal>
          <c:yVal>
            <c:numRef>
              <c:f>Stabilito!$C$124:$C$131</c:f>
              <c:numCache>
                <c:formatCode>0</c:formatCode>
                <c:ptCount val="8"/>
                <c:pt idx="0">
                  <c:v>-252</c:v>
                </c:pt>
                <c:pt idx="1">
                  <c:v>-252</c:v>
                </c:pt>
                <c:pt idx="2">
                  <c:v>-252</c:v>
                </c:pt>
                <c:pt idx="3">
                  <c:v>-252</c:v>
                </c:pt>
                <c:pt idx="4">
                  <c:v>-252</c:v>
                </c:pt>
                <c:pt idx="5">
                  <c:v>-252</c:v>
                </c:pt>
                <c:pt idx="6">
                  <c:v>-1200</c:v>
                </c:pt>
                <c:pt idx="7">
                  <c:v>-1200</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42</c:v>
                </c:pt>
                <c:pt idx="1">
                  <c:v>152</c:v>
                </c:pt>
                <c:pt idx="2">
                  <c:v>152</c:v>
                </c:pt>
                <c:pt idx="3">
                  <c:v>42</c:v>
                </c:pt>
                <c:pt idx="4">
                  <c:v>42</c:v>
                </c:pt>
              </c:numCache>
            </c:numRef>
          </c:xVal>
          <c:yVal>
            <c:numRef>
              <c:f>Stabilito!$C$132:$C$136</c:f>
              <c:numCache>
                <c:formatCode>0</c:formatCode>
                <c:ptCount val="5"/>
                <c:pt idx="0">
                  <c:v>-1020</c:v>
                </c:pt>
                <c:pt idx="1">
                  <c:v>-1180</c:v>
                </c:pt>
                <c:pt idx="2">
                  <c:v>-1260</c:v>
                </c:pt>
                <c:pt idx="3">
                  <c:v>-1200</c:v>
                </c:pt>
                <c:pt idx="4">
                  <c:v>-1020</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-42</c:v>
                </c:pt>
                <c:pt idx="4">
                  <c:v>-42</c:v>
                </c:pt>
                <c:pt idx="5">
                  <c:v>-42</c:v>
                </c:pt>
                <c:pt idx="6">
                  <c:v>-42</c:v>
                </c:pt>
                <c:pt idx="7">
                  <c:v>0</c:v>
                </c:pt>
              </c:numCache>
            </c:numRef>
          </c:xVal>
          <c:yVal>
            <c:numRef>
              <c:f>Stabilito!$C$124:$C$131</c:f>
              <c:numCache>
                <c:formatCode>0</c:formatCode>
                <c:ptCount val="8"/>
                <c:pt idx="0">
                  <c:v>-252</c:v>
                </c:pt>
                <c:pt idx="1">
                  <c:v>-252</c:v>
                </c:pt>
                <c:pt idx="2">
                  <c:v>-252</c:v>
                </c:pt>
                <c:pt idx="3">
                  <c:v>-252</c:v>
                </c:pt>
                <c:pt idx="4">
                  <c:v>-252</c:v>
                </c:pt>
                <c:pt idx="5">
                  <c:v>-252</c:v>
                </c:pt>
                <c:pt idx="6">
                  <c:v>-1200</c:v>
                </c:pt>
                <c:pt idx="7">
                  <c:v>-1200</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-42</c:v>
                </c:pt>
                <c:pt idx="1">
                  <c:v>-152</c:v>
                </c:pt>
                <c:pt idx="2">
                  <c:v>-152</c:v>
                </c:pt>
                <c:pt idx="3">
                  <c:v>-42</c:v>
                </c:pt>
                <c:pt idx="4">
                  <c:v>-42</c:v>
                </c:pt>
              </c:numCache>
            </c:numRef>
          </c:xVal>
          <c:yVal>
            <c:numRef>
              <c:f>Stabilito!$C$132:$C$136</c:f>
              <c:numCache>
                <c:formatCode>0</c:formatCode>
                <c:ptCount val="5"/>
                <c:pt idx="0">
                  <c:v>-1020</c:v>
                </c:pt>
                <c:pt idx="1">
                  <c:v>-1180</c:v>
                </c:pt>
                <c:pt idx="2">
                  <c:v>-1260</c:v>
                </c:pt>
                <c:pt idx="3">
                  <c:v>-1200</c:v>
                </c:pt>
                <c:pt idx="4">
                  <c:v>-1020</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-850.19939347990908</c:v>
                </c:pt>
                <c:pt idx="1">
                  <c:v>-836.83931066604566</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87.820076442368133</c:v>
                </c:pt>
                <c:pt idx="2">
                  <c:v>87.820076442368133</c:v>
                </c:pt>
                <c:pt idx="3">
                  <c:v>0</c:v>
                </c:pt>
              </c:numCache>
            </c:numRef>
          </c:xVal>
          <c:yVal>
            <c:numRef>
              <c:f>Stabilito!$C$151:$C$154</c:f>
              <c:numCache>
                <c:formatCode>0</c:formatCode>
                <c:ptCount val="4"/>
                <c:pt idx="0">
                  <c:v>-1001.9437670940497</c:v>
                </c:pt>
                <c:pt idx="1">
                  <c:v>-1001.9437670940497</c:v>
                </c:pt>
                <c:pt idx="2">
                  <c:v>-1001.9437670940497</c:v>
                </c:pt>
                <c:pt idx="3">
                  <c:v>-1001.9437670940497</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400</c:v>
                </c:pt>
                <c:pt idx="1">
                  <c:v>-400</c:v>
                </c:pt>
              </c:numCache>
            </c:numRef>
          </c:xVal>
          <c:yVal>
            <c:numRef>
              <c:f>Stabilito!$C$168:$C$169</c:f>
              <c:numCache>
                <c:formatCode>0</c:formatCode>
                <c:ptCount val="2"/>
                <c:pt idx="0">
                  <c:v>-1272.5999999999999</c:v>
                </c:pt>
                <c:pt idx="1">
                  <c:v>-1272.5999999999999</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-27</c:v>
                </c:pt>
                <c:pt idx="1">
                  <c:v>27</c:v>
                </c:pt>
                <c:pt idx="2">
                  <c:v>27</c:v>
                </c:pt>
                <c:pt idx="3">
                  <c:v>-27</c:v>
                </c:pt>
                <c:pt idx="4">
                  <c:v>-27</c:v>
                </c:pt>
              </c:numCache>
            </c:numRef>
          </c:xVal>
          <c:yVal>
            <c:numRef>
              <c:f>Stabilito!$C$170:$C$174</c:f>
              <c:numCache>
                <c:formatCode>0</c:formatCode>
                <c:ptCount val="5"/>
                <c:pt idx="0">
                  <c:v>-652</c:v>
                </c:pt>
                <c:pt idx="1">
                  <c:v>-652</c:v>
                </c:pt>
                <c:pt idx="2">
                  <c:v>-1140</c:v>
                </c:pt>
                <c:pt idx="3">
                  <c:v>-1140</c:v>
                </c:pt>
                <c:pt idx="4">
                  <c:v>-652</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-152</c:v>
                </c:pt>
                <c:pt idx="1">
                  <c:v>-97</c:v>
                </c:pt>
                <c:pt idx="2">
                  <c:v>-42</c:v>
                </c:pt>
              </c:numCache>
            </c:numRef>
          </c:xVal>
          <c:yVal>
            <c:numRef>
              <c:f>Stabilito!$C$137:$C$139</c:f>
              <c:numCache>
                <c:formatCode>0</c:formatCode>
                <c:ptCount val="3"/>
                <c:pt idx="0">
                  <c:v>-1300</c:v>
                </c:pt>
                <c:pt idx="1">
                  <c:v>-1300</c:v>
                </c:pt>
                <c:pt idx="2">
                  <c:v>-1300</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-192</c:v>
                </c:pt>
                <c:pt idx="1">
                  <c:v>-192</c:v>
                </c:pt>
                <c:pt idx="2">
                  <c:v>-192</c:v>
                </c:pt>
              </c:numCache>
            </c:numRef>
          </c:xVal>
          <c:yVal>
            <c:numRef>
              <c:f>Stabilito!$C$143:$C$145</c:f>
              <c:numCache>
                <c:formatCode>0</c:formatCode>
                <c:ptCount val="3"/>
                <c:pt idx="0">
                  <c:v>-1020</c:v>
                </c:pt>
                <c:pt idx="1">
                  <c:v>-1100</c:v>
                </c:pt>
                <c:pt idx="2">
                  <c:v>-1180</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-212</c:v>
                </c:pt>
                <c:pt idx="1">
                  <c:v>-212</c:v>
                </c:pt>
                <c:pt idx="2">
                  <c:v>-212</c:v>
                </c:pt>
              </c:numCache>
            </c:numRef>
          </c:xVal>
          <c:yVal>
            <c:numRef>
              <c:f>Stabilito!$C$146:$C$148</c:f>
              <c:numCache>
                <c:formatCode>0</c:formatCode>
                <c:ptCount val="3"/>
                <c:pt idx="0">
                  <c:v>-1180</c:v>
                </c:pt>
                <c:pt idx="1">
                  <c:v>-1220</c:v>
                </c:pt>
                <c:pt idx="2">
                  <c:v>-1260</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212</c:v>
                </c:pt>
                <c:pt idx="1">
                  <c:v>212</c:v>
                </c:pt>
                <c:pt idx="2">
                  <c:v>212</c:v>
                </c:pt>
              </c:numCache>
            </c:numRef>
          </c:xVal>
          <c:yVal>
            <c:numRef>
              <c:f>Stabilito!$C$140:$C$142</c:f>
              <c:numCache>
                <c:formatCode>0</c:formatCode>
                <c:ptCount val="3"/>
                <c:pt idx="0">
                  <c:v>-1020</c:v>
                </c:pt>
                <c:pt idx="1">
                  <c:v>-1110</c:v>
                </c:pt>
                <c:pt idx="2">
                  <c:v>-1200</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-212</c:v>
                </c:pt>
                <c:pt idx="1">
                  <c:v>-212</c:v>
                </c:pt>
                <c:pt idx="2">
                  <c:v>-212</c:v>
                </c:pt>
              </c:numCache>
            </c:numRef>
          </c:xVal>
          <c:yVal>
            <c:numRef>
              <c:f>Stabilito!$C$155:$C$157</c:f>
              <c:numCache>
                <c:formatCode>0</c:formatCode>
                <c:ptCount val="3"/>
                <c:pt idx="0">
                  <c:v>-843.51935207297743</c:v>
                </c:pt>
                <c:pt idx="1">
                  <c:v>-922.73155958351356</c:v>
                </c:pt>
                <c:pt idx="2">
                  <c:v>-1001.9437670940497</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2.5430000000000001</c:v>
                </c:pt>
                <c:pt idx="2">
                  <c:v>3.4539999999999997</c:v>
                </c:pt>
                <c:pt idx="3">
                  <c:v>4.3650000000000002</c:v>
                </c:pt>
                <c:pt idx="4">
                  <c:v>5.2759999999999998</c:v>
                </c:pt>
                <c:pt idx="5">
                  <c:v>6.1869999999999994</c:v>
                </c:pt>
                <c:pt idx="6">
                  <c:v>7.0979999999999999</c:v>
                </c:pt>
                <c:pt idx="7">
                  <c:v>8.0090000000000003</c:v>
                </c:pt>
                <c:pt idx="8">
                  <c:v>8.92</c:v>
                </c:pt>
              </c:numCache>
            </c:numRef>
          </c:xVal>
          <c:yVal>
            <c:numRef>
              <c:f>Abaco!$K$43:$K$51</c:f>
              <c:numCache>
                <c:formatCode>General" m/s"</c:formatCode>
                <c:ptCount val="9"/>
                <c:pt idx="0">
                  <c:v>1059.1052405465541</c:v>
                </c:pt>
                <c:pt idx="1">
                  <c:v>788.95700221347875</c:v>
                </c:pt>
                <c:pt idx="2">
                  <c:v>595.92744229122604</c:v>
                </c:pt>
                <c:pt idx="3">
                  <c:v>470.56499023450368</c:v>
                </c:pt>
                <c:pt idx="4">
                  <c:v>385.6394669763464</c:v>
                </c:pt>
                <c:pt idx="5">
                  <c:v>325.09311483297824</c:v>
                </c:pt>
                <c:pt idx="6">
                  <c:v>280.01371183913739</c:v>
                </c:pt>
                <c:pt idx="7">
                  <c:v>245.25371064761126</c:v>
                </c:pt>
                <c:pt idx="8">
                  <c:v>217.68277276529602</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84 mm</c:v>
                </c:pt>
              </c:strCache>
            </c:strRef>
          </c:tx>
          <c:xVal>
            <c:numRef>
              <c:f>Abaco!$D$52:$D$60</c:f>
              <c:numCache>
                <c:formatCode>General\ "kg"</c:formatCode>
                <c:ptCount val="9"/>
                <c:pt idx="0">
                  <c:v>1.6319999999999999</c:v>
                </c:pt>
                <c:pt idx="1">
                  <c:v>2.5430000000000001</c:v>
                </c:pt>
                <c:pt idx="2">
                  <c:v>3.4539999999999997</c:v>
                </c:pt>
                <c:pt idx="3">
                  <c:v>4.3650000000000002</c:v>
                </c:pt>
                <c:pt idx="4">
                  <c:v>5.2759999999999998</c:v>
                </c:pt>
                <c:pt idx="5">
                  <c:v>6.1869999999999994</c:v>
                </c:pt>
                <c:pt idx="6">
                  <c:v>7.0979999999999999</c:v>
                </c:pt>
                <c:pt idx="7">
                  <c:v>8.0090000000000003</c:v>
                </c:pt>
                <c:pt idx="8">
                  <c:v>8.92</c:v>
                </c:pt>
              </c:numCache>
            </c:numRef>
          </c:xVal>
          <c:yVal>
            <c:numRef>
              <c:f>Abaco!$K$52:$K$60</c:f>
              <c:numCache>
                <c:formatCode>General" m/s"</c:formatCode>
                <c:ptCount val="9"/>
                <c:pt idx="0">
                  <c:v>740.86080796867657</c:v>
                </c:pt>
                <c:pt idx="1">
                  <c:v>643.21964851958478</c:v>
                </c:pt>
                <c:pt idx="2">
                  <c:v>528.73808704301109</c:v>
                </c:pt>
                <c:pt idx="3">
                  <c:v>436.13221462107282</c:v>
                </c:pt>
                <c:pt idx="4">
                  <c:v>366.18554368428056</c:v>
                </c:pt>
                <c:pt idx="5">
                  <c:v>313.21508319412351</c:v>
                </c:pt>
                <c:pt idx="6">
                  <c:v>272.30757543562174</c:v>
                </c:pt>
                <c:pt idx="7">
                  <c:v>240.00862138391579</c:v>
                </c:pt>
                <c:pt idx="8">
                  <c:v>213.9725748373541</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126 mm</c:v>
                </c:pt>
              </c:strCache>
            </c:strRef>
          </c:tx>
          <c:xVal>
            <c:numRef>
              <c:f>Abaco!$D$61:$D$69</c:f>
              <c:numCache>
                <c:formatCode>General\ "kg"</c:formatCode>
                <c:ptCount val="9"/>
                <c:pt idx="0">
                  <c:v>1.6319999999999999</c:v>
                </c:pt>
                <c:pt idx="1">
                  <c:v>2.5430000000000001</c:v>
                </c:pt>
                <c:pt idx="2">
                  <c:v>3.4539999999999997</c:v>
                </c:pt>
                <c:pt idx="3">
                  <c:v>4.3650000000000002</c:v>
                </c:pt>
                <c:pt idx="4">
                  <c:v>5.2759999999999998</c:v>
                </c:pt>
                <c:pt idx="5">
                  <c:v>6.1869999999999994</c:v>
                </c:pt>
                <c:pt idx="6">
                  <c:v>7.0979999999999999</c:v>
                </c:pt>
                <c:pt idx="7">
                  <c:v>8.0090000000000003</c:v>
                </c:pt>
                <c:pt idx="8">
                  <c:v>8.92</c:v>
                </c:pt>
              </c:numCache>
            </c:numRef>
          </c:xVal>
          <c:yVal>
            <c:numRef>
              <c:f>Abaco!$K$61:$K$69</c:f>
              <c:numCache>
                <c:formatCode>General" m/s"</c:formatCode>
                <c:ptCount val="9"/>
                <c:pt idx="0">
                  <c:v>503.02224185482862</c:v>
                </c:pt>
                <c:pt idx="1">
                  <c:v>480.40682063226723</c:v>
                </c:pt>
                <c:pt idx="2">
                  <c:v>432.91456071998937</c:v>
                </c:pt>
                <c:pt idx="3">
                  <c:v>379.82285687383359</c:v>
                </c:pt>
                <c:pt idx="4">
                  <c:v>331.71439019774715</c:v>
                </c:pt>
                <c:pt idx="5">
                  <c:v>291.09205270155979</c:v>
                </c:pt>
                <c:pt idx="6">
                  <c:v>257.47804916519436</c:v>
                </c:pt>
                <c:pt idx="7">
                  <c:v>229.68641160401313</c:v>
                </c:pt>
                <c:pt idx="8">
                  <c:v>206.5536151660699</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2.5430000000000001</c:v>
                </c:pt>
                <c:pt idx="2">
                  <c:v>3.4539999999999997</c:v>
                </c:pt>
                <c:pt idx="3">
                  <c:v>4.3650000000000002</c:v>
                </c:pt>
                <c:pt idx="4">
                  <c:v>5.2759999999999998</c:v>
                </c:pt>
                <c:pt idx="5">
                  <c:v>6.1869999999999994</c:v>
                </c:pt>
                <c:pt idx="6">
                  <c:v>7.0979999999999999</c:v>
                </c:pt>
                <c:pt idx="7">
                  <c:v>8.0090000000000003</c:v>
                </c:pt>
                <c:pt idx="8">
                  <c:v>8.92</c:v>
                </c:pt>
              </c:numCache>
            </c:numRef>
          </c:xVal>
          <c:yVal>
            <c:numRef>
              <c:f>Abaco!$L$43:$L$51</c:f>
              <c:numCache>
                <c:formatCode>General" m"</c:formatCode>
                <c:ptCount val="9"/>
                <c:pt idx="0">
                  <c:v>3061.3138476180256</c:v>
                </c:pt>
                <c:pt idx="1">
                  <c:v>4039.0747245568814</c:v>
                </c:pt>
                <c:pt idx="2">
                  <c:v>4334.7849641214525</c:v>
                </c:pt>
                <c:pt idx="3">
                  <c:v>4209.1014394322501</c:v>
                </c:pt>
                <c:pt idx="4">
                  <c:v>3852.2395131093635</c:v>
                </c:pt>
                <c:pt idx="5">
                  <c:v>3399.1676134885679</c:v>
                </c:pt>
                <c:pt idx="6">
                  <c:v>2935.9697139702976</c:v>
                </c:pt>
                <c:pt idx="7">
                  <c:v>2508.8147583482805</c:v>
                </c:pt>
                <c:pt idx="8">
                  <c:v>2136.2919845870179</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84 mm</c:v>
                </c:pt>
              </c:strCache>
            </c:strRef>
          </c:tx>
          <c:xVal>
            <c:numRef>
              <c:f>Abaco!$D$52:$D$60</c:f>
              <c:numCache>
                <c:formatCode>General\ "kg"</c:formatCode>
                <c:ptCount val="9"/>
                <c:pt idx="0">
                  <c:v>1.6319999999999999</c:v>
                </c:pt>
                <c:pt idx="1">
                  <c:v>2.5430000000000001</c:v>
                </c:pt>
                <c:pt idx="2">
                  <c:v>3.4539999999999997</c:v>
                </c:pt>
                <c:pt idx="3">
                  <c:v>4.3650000000000002</c:v>
                </c:pt>
                <c:pt idx="4">
                  <c:v>5.2759999999999998</c:v>
                </c:pt>
                <c:pt idx="5">
                  <c:v>6.1869999999999994</c:v>
                </c:pt>
                <c:pt idx="6">
                  <c:v>7.0979999999999999</c:v>
                </c:pt>
                <c:pt idx="7">
                  <c:v>8.0090000000000003</c:v>
                </c:pt>
                <c:pt idx="8">
                  <c:v>8.92</c:v>
                </c:pt>
              </c:numCache>
            </c:numRef>
          </c:xVal>
          <c:yVal>
            <c:numRef>
              <c:f>Abaco!$L$52:$L$60</c:f>
              <c:numCache>
                <c:formatCode>General" m"</c:formatCode>
                <c:ptCount val="9"/>
                <c:pt idx="0">
                  <c:v>1728.0553350004009</c:v>
                </c:pt>
                <c:pt idx="1">
                  <c:v>2201.2046673103928</c:v>
                </c:pt>
                <c:pt idx="2">
                  <c:v>2440.1041219711278</c:v>
                </c:pt>
                <c:pt idx="3">
                  <c:v>2505.1694999478705</c:v>
                </c:pt>
                <c:pt idx="4">
                  <c:v>2447.2211493840632</c:v>
                </c:pt>
                <c:pt idx="5">
                  <c:v>2309.0877943818573</c:v>
                </c:pt>
                <c:pt idx="6">
                  <c:v>2125.4108691321071</c:v>
                </c:pt>
                <c:pt idx="7">
                  <c:v>1922.5376023357383</c:v>
                </c:pt>
                <c:pt idx="8">
                  <c:v>1718.8481423121953</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126 mm</c:v>
                </c:pt>
              </c:strCache>
            </c:strRef>
          </c:tx>
          <c:xVal>
            <c:numRef>
              <c:f>Abaco!$D$61:$D$69</c:f>
              <c:numCache>
                <c:formatCode>General\ "kg"</c:formatCode>
                <c:ptCount val="9"/>
                <c:pt idx="0">
                  <c:v>1.6319999999999999</c:v>
                </c:pt>
                <c:pt idx="1">
                  <c:v>2.5430000000000001</c:v>
                </c:pt>
                <c:pt idx="2">
                  <c:v>3.4539999999999997</c:v>
                </c:pt>
                <c:pt idx="3">
                  <c:v>4.3650000000000002</c:v>
                </c:pt>
                <c:pt idx="4">
                  <c:v>5.2759999999999998</c:v>
                </c:pt>
                <c:pt idx="5">
                  <c:v>6.1869999999999994</c:v>
                </c:pt>
                <c:pt idx="6">
                  <c:v>7.0979999999999999</c:v>
                </c:pt>
                <c:pt idx="7">
                  <c:v>8.0090000000000003</c:v>
                </c:pt>
                <c:pt idx="8">
                  <c:v>8.92</c:v>
                </c:pt>
              </c:numCache>
            </c:numRef>
          </c:xVal>
          <c:yVal>
            <c:numRef>
              <c:f>Abaco!$L$61:$L$69</c:f>
              <c:numCache>
                <c:formatCode>General" m"</c:formatCode>
                <c:ptCount val="9"/>
                <c:pt idx="0">
                  <c:v>1053.9712351297464</c:v>
                </c:pt>
                <c:pt idx="1">
                  <c:v>1276.7745362606702</c:v>
                </c:pt>
                <c:pt idx="2">
                  <c:v>1416.7664314986378</c:v>
                </c:pt>
                <c:pt idx="3">
                  <c:v>1490.3272719572228</c:v>
                </c:pt>
                <c:pt idx="4">
                  <c:v>1509.7950024254255</c:v>
                </c:pt>
                <c:pt idx="5">
                  <c:v>1487.0588397663853</c:v>
                </c:pt>
                <c:pt idx="6">
                  <c:v>1433.0936796514368</c:v>
                </c:pt>
                <c:pt idx="7">
                  <c:v>1357.6374637906097</c:v>
                </c:pt>
                <c:pt idx="8">
                  <c:v>1268.9917807027484</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2.5430000000000001</c:v>
                </c:pt>
                <c:pt idx="2">
                  <c:v>3.4539999999999997</c:v>
                </c:pt>
                <c:pt idx="3">
                  <c:v>4.3650000000000002</c:v>
                </c:pt>
                <c:pt idx="4">
                  <c:v>5.2759999999999998</c:v>
                </c:pt>
                <c:pt idx="5">
                  <c:v>6.1869999999999994</c:v>
                </c:pt>
                <c:pt idx="6">
                  <c:v>7.0979999999999999</c:v>
                </c:pt>
                <c:pt idx="7">
                  <c:v>8.0090000000000003</c:v>
                </c:pt>
                <c:pt idx="8">
                  <c:v>8.92</c:v>
                </c:pt>
              </c:numCache>
            </c:numRef>
          </c:xVal>
          <c:yVal>
            <c:numRef>
              <c:f>Abaco!$M$43:$M$51</c:f>
              <c:numCache>
                <c:formatCode>General" s"</c:formatCode>
                <c:ptCount val="9"/>
                <c:pt idx="0">
                  <c:v>14.909619717772436</c:v>
                </c:pt>
                <c:pt idx="1">
                  <c:v>20.970010017978904</c:v>
                </c:pt>
                <c:pt idx="2">
                  <c:v>24.078139507995889</c:v>
                </c:pt>
                <c:pt idx="3">
                  <c:v>25.412882540704768</c:v>
                </c:pt>
                <c:pt idx="4">
                  <c:v>25.533999469692844</c:v>
                </c:pt>
                <c:pt idx="5">
                  <c:v>24.859826167732436</c:v>
                </c:pt>
                <c:pt idx="6">
                  <c:v>23.723464580294081</c:v>
                </c:pt>
                <c:pt idx="7">
                  <c:v>22.369871561452154</c:v>
                </c:pt>
                <c:pt idx="8">
                  <c:v>20.959823120754152</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84 mm</c:v>
                </c:pt>
              </c:strCache>
            </c:strRef>
          </c:tx>
          <c:xVal>
            <c:numRef>
              <c:f>Abaco!$D$52:$D$60</c:f>
              <c:numCache>
                <c:formatCode>General\ "kg"</c:formatCode>
                <c:ptCount val="9"/>
                <c:pt idx="0">
                  <c:v>1.6319999999999999</c:v>
                </c:pt>
                <c:pt idx="1">
                  <c:v>2.5430000000000001</c:v>
                </c:pt>
                <c:pt idx="2">
                  <c:v>3.4539999999999997</c:v>
                </c:pt>
                <c:pt idx="3">
                  <c:v>4.3650000000000002</c:v>
                </c:pt>
                <c:pt idx="4">
                  <c:v>5.2759999999999998</c:v>
                </c:pt>
                <c:pt idx="5">
                  <c:v>6.1869999999999994</c:v>
                </c:pt>
                <c:pt idx="6">
                  <c:v>7.0979999999999999</c:v>
                </c:pt>
                <c:pt idx="7">
                  <c:v>8.0090000000000003</c:v>
                </c:pt>
                <c:pt idx="8">
                  <c:v>8.92</c:v>
                </c:pt>
              </c:numCache>
            </c:numRef>
          </c:xVal>
          <c:yVal>
            <c:numRef>
              <c:f>Abaco!$M$52:$M$60</c:f>
              <c:numCache>
                <c:formatCode>General" s"</c:formatCode>
                <c:ptCount val="9"/>
                <c:pt idx="0">
                  <c:v>10.229632033531692</c:v>
                </c:pt>
                <c:pt idx="1">
                  <c:v>14.400138722808521</c:v>
                </c:pt>
                <c:pt idx="2">
                  <c:v>16.90871942815555</c:v>
                </c:pt>
                <c:pt idx="3">
                  <c:v>18.434904645828464</c:v>
                </c:pt>
                <c:pt idx="4">
                  <c:v>19.241948490861265</c:v>
                </c:pt>
                <c:pt idx="5">
                  <c:v>19.498895995659613</c:v>
                </c:pt>
                <c:pt idx="6">
                  <c:v>19.343032605690009</c:v>
                </c:pt>
                <c:pt idx="7">
                  <c:v>18.893585599387869</c:v>
                </c:pt>
                <c:pt idx="8">
                  <c:v>18.251733326784191</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126 mm</c:v>
                </c:pt>
              </c:strCache>
            </c:strRef>
          </c:tx>
          <c:xVal>
            <c:numRef>
              <c:f>Abaco!$D$61:$D$69</c:f>
              <c:numCache>
                <c:formatCode>General\ "kg"</c:formatCode>
                <c:ptCount val="9"/>
                <c:pt idx="0">
                  <c:v>1.6319999999999999</c:v>
                </c:pt>
                <c:pt idx="1">
                  <c:v>2.5430000000000001</c:v>
                </c:pt>
                <c:pt idx="2">
                  <c:v>3.4539999999999997</c:v>
                </c:pt>
                <c:pt idx="3">
                  <c:v>4.3650000000000002</c:v>
                </c:pt>
                <c:pt idx="4">
                  <c:v>5.2759999999999998</c:v>
                </c:pt>
                <c:pt idx="5">
                  <c:v>6.1869999999999994</c:v>
                </c:pt>
                <c:pt idx="6">
                  <c:v>7.0979999999999999</c:v>
                </c:pt>
                <c:pt idx="7">
                  <c:v>8.0090000000000003</c:v>
                </c:pt>
                <c:pt idx="8">
                  <c:v>8.92</c:v>
                </c:pt>
              </c:numCache>
            </c:numRef>
          </c:xVal>
          <c:yVal>
            <c:numRef>
              <c:f>Abaco!$M$61:$M$69</c:f>
              <c:numCache>
                <c:formatCode>General" s"</c:formatCode>
                <c:ptCount val="9"/>
                <c:pt idx="0">
                  <c:v>7.391596529773099</c:v>
                </c:pt>
                <c:pt idx="1">
                  <c:v>10.250708284459552</c:v>
                </c:pt>
                <c:pt idx="2">
                  <c:v>12.11379752085983</c:v>
                </c:pt>
                <c:pt idx="3">
                  <c:v>13.414612866727389</c:v>
                </c:pt>
                <c:pt idx="4">
                  <c:v>14.302262321305271</c:v>
                </c:pt>
                <c:pt idx="5">
                  <c:v>14.859095568467596</c:v>
                </c:pt>
                <c:pt idx="6">
                  <c:v>15.144168973143104</c:v>
                </c:pt>
                <c:pt idx="7">
                  <c:v>15.207010984016685</c:v>
                </c:pt>
                <c:pt idx="8">
                  <c:v>15.092272086401511</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1.8064806382635787</c:v>
                </c:pt>
                <c:pt idx="1">
                  <c:v>1.8064806382635787</c:v>
                </c:pt>
                <c:pt idx="2">
                  <c:v>1.9655292431905242</c:v>
                </c:pt>
                <c:pt idx="3">
                  <c:v>1.9655292431905242</c:v>
                </c:pt>
              </c:numCache>
            </c:numRef>
          </c:xVal>
          <c:yVal>
            <c:numRef>
              <c:f>Stabilito!$C$190:$C$193</c:f>
              <c:numCache>
                <c:formatCode>0.00</c:formatCode>
                <c:ptCount val="4"/>
                <c:pt idx="0">
                  <c:v>15.682156507565736</c:v>
                </c:pt>
                <c:pt idx="1">
                  <c:v>15.682156507565736</c:v>
                </c:pt>
                <c:pt idx="2">
                  <c:v>15.682156507565736</c:v>
                </c:pt>
                <c:pt idx="3">
                  <c:v>15.682156507565736</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1.9655292431905242</c:v>
                </c:pt>
                <c:pt idx="1">
                  <c:v>1.8064806382635787</c:v>
                </c:pt>
              </c:numCache>
            </c:numRef>
          </c:xVal>
          <c:yVal>
            <c:numRef>
              <c:f>Stabilito!$C$193:$C$194</c:f>
              <c:numCache>
                <c:formatCode>0.00</c:formatCode>
                <c:ptCount val="2"/>
                <c:pt idx="0">
                  <c:v>15.682156507565736</c:v>
                </c:pt>
                <c:pt idx="1">
                  <c:v>15.682156507565736</c:v>
                </c:pt>
              </c:numCache>
            </c:numRef>
          </c:yVal>
          <c:smooth val="0"/>
          <c:extLst>
            <c:ext xmlns:c16="http://schemas.microsoft.com/office/drawing/2014/chart" uri="{C3380CC4-5D6E-409C-BE32-E72D297353CC}">
              <c16:uniqueId val="{0000000B-DD97-4068-951F-4990D529CDCA}"/>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2700.8366293723166</c:v>
                </c:pt>
              </c:numCache>
            </c:numRef>
          </c:xVal>
          <c:yVal>
            <c:numRef>
              <c:f>Trajecto!$C$121</c:f>
              <c:numCache>
                <c:formatCode>0</c:formatCode>
                <c:ptCount val="1"/>
                <c:pt idx="0">
                  <c:v>2700.8366293723166</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-1</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96.000188352659521</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176.63885485955981</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299.2569312665679</c:v>
                </c:pt>
                <c:pt idx="204">
                  <c:v>#N/A</c:v>
                </c:pt>
                <c:pt idx="205">
                  <c:v>#N/A</c:v>
                </c:pt>
                <c:pt idx="206">
                  <c:v>#N/A</c:v>
                </c:pt>
                <c:pt idx="207">
                  <c:v>#N/A</c:v>
                </c:pt>
                <c:pt idx="208">
                  <c:v>#N/A</c:v>
                </c:pt>
                <c:pt idx="209">
                  <c:v>#N/A</c:v>
                </c:pt>
                <c:pt idx="210">
                  <c:v>#N/A</c:v>
                </c:pt>
                <c:pt idx="211">
                  <c:v>#N/A</c:v>
                </c:pt>
                <c:pt idx="212">
                  <c:v>#N/A</c:v>
                </c:pt>
                <c:pt idx="213">
                  <c:v>402.92088541368821</c:v>
                </c:pt>
                <c:pt idx="214">
                  <c:v>#N/A</c:v>
                </c:pt>
                <c:pt idx="215">
                  <c:v>#N/A</c:v>
                </c:pt>
                <c:pt idx="216">
                  <c:v>#N/A</c:v>
                </c:pt>
                <c:pt idx="217">
                  <c:v>#N/A</c:v>
                </c:pt>
                <c:pt idx="218">
                  <c:v>#N/A</c:v>
                </c:pt>
                <c:pt idx="219">
                  <c:v>#N/A</c:v>
                </c:pt>
                <c:pt idx="220">
                  <c:v>#N/A</c:v>
                </c:pt>
                <c:pt idx="221">
                  <c:v>#N/A</c:v>
                </c:pt>
                <c:pt idx="222">
                  <c:v>#N/A</c:v>
                </c:pt>
                <c:pt idx="223">
                  <c:v>491.28087311659237</c:v>
                </c:pt>
                <c:pt idx="224">
                  <c:v>#N/A</c:v>
                </c:pt>
                <c:pt idx="225">
                  <c:v>#N/A</c:v>
                </c:pt>
                <c:pt idx="226">
                  <c:v>#N/A</c:v>
                </c:pt>
                <c:pt idx="227">
                  <c:v>#N/A</c:v>
                </c:pt>
                <c:pt idx="228">
                  <c:v>#N/A</c:v>
                </c:pt>
                <c:pt idx="229">
                  <c:v>#N/A</c:v>
                </c:pt>
                <c:pt idx="230">
                  <c:v>#N/A</c:v>
                </c:pt>
                <c:pt idx="231">
                  <c:v>#N/A</c:v>
                </c:pt>
                <c:pt idx="232">
                  <c:v>#N/A</c:v>
                </c:pt>
                <c:pt idx="233">
                  <c:v>568.89806148803984</c:v>
                </c:pt>
                <c:pt idx="234">
                  <c:v>#N/A</c:v>
                </c:pt>
                <c:pt idx="235">
                  <c:v>#N/A</c:v>
                </c:pt>
                <c:pt idx="236">
                  <c:v>#N/A</c:v>
                </c:pt>
                <c:pt idx="237">
                  <c:v>#N/A</c:v>
                </c:pt>
                <c:pt idx="238">
                  <c:v>#N/A</c:v>
                </c:pt>
                <c:pt idx="239">
                  <c:v>#N/A</c:v>
                </c:pt>
                <c:pt idx="240">
                  <c:v>#N/A</c:v>
                </c:pt>
                <c:pt idx="241">
                  <c:v>#N/A</c:v>
                </c:pt>
                <c:pt idx="242">
                  <c:v>#N/A</c:v>
                </c:pt>
                <c:pt idx="243">
                  <c:v>638.58119420164894</c:v>
                </c:pt>
                <c:pt idx="244">
                  <c:v>#N/A</c:v>
                </c:pt>
                <c:pt idx="245">
                  <c:v>#N/A</c:v>
                </c:pt>
                <c:pt idx="246">
                  <c:v>#N/A</c:v>
                </c:pt>
                <c:pt idx="247">
                  <c:v>#N/A</c:v>
                </c:pt>
                <c:pt idx="248">
                  <c:v>#N/A</c:v>
                </c:pt>
                <c:pt idx="249">
                  <c:v>#N/A</c:v>
                </c:pt>
                <c:pt idx="250">
                  <c:v>#N/A</c:v>
                </c:pt>
                <c:pt idx="251">
                  <c:v>#N/A</c:v>
                </c:pt>
                <c:pt idx="252">
                  <c:v>#N/A</c:v>
                </c:pt>
                <c:pt idx="253">
                  <c:v>702.19195435036693</c:v>
                </c:pt>
                <c:pt idx="254">
                  <c:v>#N/A</c:v>
                </c:pt>
                <c:pt idx="255">
                  <c:v>#N/A</c:v>
                </c:pt>
                <c:pt idx="256">
                  <c:v>#N/A</c:v>
                </c:pt>
                <c:pt idx="257">
                  <c:v>#N/A</c:v>
                </c:pt>
                <c:pt idx="258">
                  <c:v>#N/A</c:v>
                </c:pt>
                <c:pt idx="259">
                  <c:v>#N/A</c:v>
                </c:pt>
                <c:pt idx="260">
                  <c:v>#N/A</c:v>
                </c:pt>
                <c:pt idx="261">
                  <c:v>#N/A</c:v>
                </c:pt>
                <c:pt idx="262">
                  <c:v>#N/A</c:v>
                </c:pt>
                <c:pt idx="263">
                  <c:v>761.03338107592083</c:v>
                </c:pt>
                <c:pt idx="264">
                  <c:v>#N/A</c:v>
                </c:pt>
                <c:pt idx="265">
                  <c:v>#N/A</c:v>
                </c:pt>
                <c:pt idx="266">
                  <c:v>#N/A</c:v>
                </c:pt>
                <c:pt idx="267">
                  <c:v>#N/A</c:v>
                </c:pt>
                <c:pt idx="268">
                  <c:v>#N/A</c:v>
                </c:pt>
                <c:pt idx="269">
                  <c:v>#N/A</c:v>
                </c:pt>
                <c:pt idx="270">
                  <c:v>#N/A</c:v>
                </c:pt>
                <c:pt idx="271">
                  <c:v>#N/A</c:v>
                </c:pt>
                <c:pt idx="272">
                  <c:v>#N/A</c:v>
                </c:pt>
                <c:pt idx="273">
                  <c:v>816.05680219399153</c:v>
                </c:pt>
                <c:pt idx="274">
                  <c:v>#N/A</c:v>
                </c:pt>
                <c:pt idx="275">
                  <c:v>#N/A</c:v>
                </c:pt>
                <c:pt idx="276">
                  <c:v>#N/A</c:v>
                </c:pt>
                <c:pt idx="277">
                  <c:v>#N/A</c:v>
                </c:pt>
                <c:pt idx="278">
                  <c:v>#N/A</c:v>
                </c:pt>
                <c:pt idx="279">
                  <c:v>#N/A</c:v>
                </c:pt>
                <c:pt idx="280">
                  <c:v>#N/A</c:v>
                </c:pt>
                <c:pt idx="281">
                  <c:v>#N/A</c:v>
                </c:pt>
                <c:pt idx="282">
                  <c:v>#N/A</c:v>
                </c:pt>
                <c:pt idx="283">
                  <c:v>867.98054621380868</c:v>
                </c:pt>
                <c:pt idx="284">
                  <c:v>#N/A</c:v>
                </c:pt>
                <c:pt idx="285">
                  <c:v>#N/A</c:v>
                </c:pt>
                <c:pt idx="286">
                  <c:v>#N/A</c:v>
                </c:pt>
                <c:pt idx="287">
                  <c:v>#N/A</c:v>
                </c:pt>
                <c:pt idx="288">
                  <c:v>#N/A</c:v>
                </c:pt>
                <c:pt idx="289">
                  <c:v>#N/A</c:v>
                </c:pt>
                <c:pt idx="290">
                  <c:v>#N/A</c:v>
                </c:pt>
                <c:pt idx="291">
                  <c:v>#N/A</c:v>
                </c:pt>
                <c:pt idx="292">
                  <c:v>#N/A</c:v>
                </c:pt>
                <c:pt idx="293">
                  <c:v>917.36197995481837</c:v>
                </c:pt>
                <c:pt idx="294">
                  <c:v>#N/A</c:v>
                </c:pt>
                <c:pt idx="295">
                  <c:v>#N/A</c:v>
                </c:pt>
                <c:pt idx="296">
                  <c:v>#N/A</c:v>
                </c:pt>
                <c:pt idx="297">
                  <c:v>#N/A</c:v>
                </c:pt>
                <c:pt idx="298">
                  <c:v>#N/A</c:v>
                </c:pt>
                <c:pt idx="299">
                  <c:v>#N/A</c:v>
                </c:pt>
                <c:pt idx="300">
                  <c:v>#N/A</c:v>
                </c:pt>
                <c:pt idx="301">
                  <c:v>#N/A</c:v>
                </c:pt>
                <c:pt idx="302">
                  <c:v>#N/A</c:v>
                </c:pt>
                <c:pt idx="303">
                  <c:v>964.64307381273545</c:v>
                </c:pt>
                <c:pt idx="304">
                  <c:v>#N/A</c:v>
                </c:pt>
                <c:pt idx="305">
                  <c:v>#N/A</c:v>
                </c:pt>
                <c:pt idx="306">
                  <c:v>#N/A</c:v>
                </c:pt>
                <c:pt idx="307">
                  <c:v>#N/A</c:v>
                </c:pt>
                <c:pt idx="308">
                  <c:v>#N/A</c:v>
                </c:pt>
                <c:pt idx="309">
                  <c:v>#N/A</c:v>
                </c:pt>
                <c:pt idx="310">
                  <c:v>#N/A</c:v>
                </c:pt>
                <c:pt idx="311">
                  <c:v>#N/A</c:v>
                </c:pt>
                <c:pt idx="312">
                  <c:v>#N/A</c:v>
                </c:pt>
                <c:pt idx="313">
                  <c:v>1010.1799696152581</c:v>
                </c:pt>
                <c:pt idx="314">
                  <c:v>#N/A</c:v>
                </c:pt>
                <c:pt idx="315">
                  <c:v>#N/A</c:v>
                </c:pt>
                <c:pt idx="316">
                  <c:v>#N/A</c:v>
                </c:pt>
                <c:pt idx="317">
                  <c:v>#N/A</c:v>
                </c:pt>
                <c:pt idx="318">
                  <c:v>#N/A</c:v>
                </c:pt>
                <c:pt idx="319">
                  <c:v>#N/A</c:v>
                </c:pt>
                <c:pt idx="320">
                  <c:v>#N/A</c:v>
                </c:pt>
                <c:pt idx="321">
                  <c:v>#N/A</c:v>
                </c:pt>
                <c:pt idx="322">
                  <c:v>#N/A</c:v>
                </c:pt>
                <c:pt idx="323">
                  <c:v>1054.2622011397477</c:v>
                </c:pt>
                <c:pt idx="324">
                  <c:v>#N/A</c:v>
                </c:pt>
                <c:pt idx="325">
                  <c:v>#N/A</c:v>
                </c:pt>
                <c:pt idx="326">
                  <c:v>#N/A</c:v>
                </c:pt>
                <c:pt idx="327">
                  <c:v>#N/A</c:v>
                </c:pt>
                <c:pt idx="328">
                  <c:v>#N/A</c:v>
                </c:pt>
                <c:pt idx="329">
                  <c:v>#N/A</c:v>
                </c:pt>
                <c:pt idx="330">
                  <c:v>#N/A</c:v>
                </c:pt>
                <c:pt idx="331">
                  <c:v>#N/A</c:v>
                </c:pt>
                <c:pt idx="332">
                  <c:v>#N/A</c:v>
                </c:pt>
                <c:pt idx="333">
                  <c:v>1097.1246327633276</c:v>
                </c:pt>
                <c:pt idx="334">
                  <c:v>#N/A</c:v>
                </c:pt>
                <c:pt idx="335">
                  <c:v>#N/A</c:v>
                </c:pt>
                <c:pt idx="336">
                  <c:v>#N/A</c:v>
                </c:pt>
                <c:pt idx="337">
                  <c:v>#N/A</c:v>
                </c:pt>
                <c:pt idx="338">
                  <c:v>#N/A</c:v>
                </c:pt>
                <c:pt idx="339">
                  <c:v>#N/A</c:v>
                </c:pt>
                <c:pt idx="340">
                  <c:v>#N/A</c:v>
                </c:pt>
                <c:pt idx="341">
                  <c:v>#N/A</c:v>
                </c:pt>
                <c:pt idx="342">
                  <c:v>#N/A</c:v>
                </c:pt>
                <c:pt idx="343">
                  <c:v>1138.9537488805815</c:v>
                </c:pt>
                <c:pt idx="344">
                  <c:v>#N/A</c:v>
                </c:pt>
                <c:pt idx="345">
                  <c:v>#N/A</c:v>
                </c:pt>
                <c:pt idx="346">
                  <c:v>#N/A</c:v>
                </c:pt>
                <c:pt idx="347">
                  <c:v>#N/A</c:v>
                </c:pt>
                <c:pt idx="348">
                  <c:v>#N/A</c:v>
                </c:pt>
                <c:pt idx="349">
                  <c:v>#N/A</c:v>
                </c:pt>
                <c:pt idx="350">
                  <c:v>#N/A</c:v>
                </c:pt>
                <c:pt idx="351">
                  <c:v>#N/A</c:v>
                </c:pt>
                <c:pt idx="352">
                  <c:v>#N/A</c:v>
                </c:pt>
                <c:pt idx="353">
                  <c:v>1179.8893513603355</c:v>
                </c:pt>
                <c:pt idx="354">
                  <c:v>#N/A</c:v>
                </c:pt>
                <c:pt idx="355">
                  <c:v>#N/A</c:v>
                </c:pt>
                <c:pt idx="356">
                  <c:v>#N/A</c:v>
                </c:pt>
                <c:pt idx="357">
                  <c:v>#N/A</c:v>
                </c:pt>
                <c:pt idx="358">
                  <c:v>#N/A</c:v>
                </c:pt>
                <c:pt idx="359">
                  <c:v>#N/A</c:v>
                </c:pt>
                <c:pt idx="360">
                  <c:v>#N/A</c:v>
                </c:pt>
                <c:pt idx="361">
                  <c:v>#N/A</c:v>
                </c:pt>
                <c:pt idx="362">
                  <c:v>#N/A</c:v>
                </c:pt>
                <c:pt idx="363">
                  <c:v>1220.02323544307</c:v>
                </c:pt>
                <c:pt idx="364">
                  <c:v>#N/A</c:v>
                </c:pt>
                <c:pt idx="365">
                  <c:v>#N/A</c:v>
                </c:pt>
                <c:pt idx="366">
                  <c:v>#N/A</c:v>
                </c:pt>
                <c:pt idx="367">
                  <c:v>#N/A</c:v>
                </c:pt>
                <c:pt idx="368">
                  <c:v>#N/A</c:v>
                </c:pt>
                <c:pt idx="369">
                  <c:v>#N/A</c:v>
                </c:pt>
                <c:pt idx="370">
                  <c:v>#N/A</c:v>
                </c:pt>
                <c:pt idx="371">
                  <c:v>#N/A</c:v>
                </c:pt>
                <c:pt idx="372">
                  <c:v>#N/A</c:v>
                </c:pt>
                <c:pt idx="373">
                  <c:v>1259.3980401802537</c:v>
                </c:pt>
                <c:pt idx="374">
                  <c:v>#N/A</c:v>
                </c:pt>
                <c:pt idx="375">
                  <c:v>#N/A</c:v>
                </c:pt>
                <c:pt idx="376">
                  <c:v>#N/A</c:v>
                </c:pt>
                <c:pt idx="377">
                  <c:v>#N/A</c:v>
                </c:pt>
                <c:pt idx="378">
                  <c:v>#N/A</c:v>
                </c:pt>
                <c:pt idx="379">
                  <c:v>#N/A</c:v>
                </c:pt>
                <c:pt idx="380">
                  <c:v>#N/A</c:v>
                </c:pt>
                <c:pt idx="381">
                  <c:v>#N/A</c:v>
                </c:pt>
                <c:pt idx="382">
                  <c:v>#N/A</c:v>
                </c:pt>
                <c:pt idx="383">
                  <c:v>1298.0103854587421</c:v>
                </c:pt>
                <c:pt idx="384">
                  <c:v>#N/A</c:v>
                </c:pt>
                <c:pt idx="385">
                  <c:v>#N/A</c:v>
                </c:pt>
                <c:pt idx="386">
                  <c:v>#N/A</c:v>
                </c:pt>
                <c:pt idx="387">
                  <c:v>#N/A</c:v>
                </c:pt>
                <c:pt idx="388">
                  <c:v>#N/A</c:v>
                </c:pt>
                <c:pt idx="389">
                  <c:v>#N/A</c:v>
                </c:pt>
                <c:pt idx="390">
                  <c:v>#N/A</c:v>
                </c:pt>
                <c:pt idx="391">
                  <c:v>#N/A</c:v>
                </c:pt>
                <c:pt idx="392">
                  <c:v>#N/A</c:v>
                </c:pt>
                <c:pt idx="393">
                  <c:v>1335.8198943477844</c:v>
                </c:pt>
                <c:pt idx="394">
                  <c:v>#N/A</c:v>
                </c:pt>
                <c:pt idx="395">
                  <c:v>#N/A</c:v>
                </c:pt>
                <c:pt idx="396">
                  <c:v>#N/A</c:v>
                </c:pt>
                <c:pt idx="397">
                  <c:v>#N/A</c:v>
                </c:pt>
                <c:pt idx="398">
                  <c:v>#N/A</c:v>
                </c:pt>
                <c:pt idx="399">
                  <c:v>#N/A</c:v>
                </c:pt>
                <c:pt idx="400">
                  <c:v>#N/A</c:v>
                </c:pt>
                <c:pt idx="401">
                  <c:v>#N/A</c:v>
                </c:pt>
                <c:pt idx="402">
                  <c:v>#N/A</c:v>
                </c:pt>
                <c:pt idx="403">
                  <c:v>1372.7614903260612</c:v>
                </c:pt>
                <c:pt idx="404">
                  <c:v>#N/A</c:v>
                </c:pt>
                <c:pt idx="405">
                  <c:v>#N/A</c:v>
                </c:pt>
                <c:pt idx="406">
                  <c:v>#N/A</c:v>
                </c:pt>
                <c:pt idx="407">
                  <c:v>#N/A</c:v>
                </c:pt>
                <c:pt idx="408">
                  <c:v>#N/A</c:v>
                </c:pt>
                <c:pt idx="409">
                  <c:v>#N/A</c:v>
                </c:pt>
                <c:pt idx="410">
                  <c:v>#N/A</c:v>
                </c:pt>
                <c:pt idx="411">
                  <c:v>#N/A</c:v>
                </c:pt>
                <c:pt idx="412">
                  <c:v>#N/A</c:v>
                </c:pt>
                <c:pt idx="413">
                  <c:v>1408.7571744622589</c:v>
                </c:pt>
                <c:pt idx="414">
                  <c:v>#N/A</c:v>
                </c:pt>
                <c:pt idx="415">
                  <c:v>#N/A</c:v>
                </c:pt>
                <c:pt idx="416">
                  <c:v>#N/A</c:v>
                </c:pt>
                <c:pt idx="417">
                  <c:v>#N/A</c:v>
                </c:pt>
                <c:pt idx="418">
                  <c:v>#N/A</c:v>
                </c:pt>
                <c:pt idx="419">
                  <c:v>#N/A</c:v>
                </c:pt>
                <c:pt idx="420">
                  <c:v>#N/A</c:v>
                </c:pt>
                <c:pt idx="421">
                  <c:v>#N/A</c:v>
                </c:pt>
                <c:pt idx="422">
                  <c:v>#N/A</c:v>
                </c:pt>
                <c:pt idx="423">
                  <c:v>1443.7253116058835</c:v>
                </c:pt>
                <c:pt idx="424">
                  <c:v>#N/A</c:v>
                </c:pt>
                <c:pt idx="425">
                  <c:v>#N/A</c:v>
                </c:pt>
                <c:pt idx="426">
                  <c:v>#N/A</c:v>
                </c:pt>
                <c:pt idx="427">
                  <c:v>#N/A</c:v>
                </c:pt>
                <c:pt idx="428">
                  <c:v>#N/A</c:v>
                </c:pt>
                <c:pt idx="429">
                  <c:v>#N/A</c:v>
                </c:pt>
                <c:pt idx="430">
                  <c:v>#N/A</c:v>
                </c:pt>
                <c:pt idx="431">
                  <c:v>#N/A</c:v>
                </c:pt>
                <c:pt idx="432">
                  <c:v>#N/A</c:v>
                </c:pt>
                <c:pt idx="433">
                  <c:v>1477.5872493820546</c:v>
                </c:pt>
                <c:pt idx="434">
                  <c:v>#N/A</c:v>
                </c:pt>
                <c:pt idx="435">
                  <c:v>#N/A</c:v>
                </c:pt>
                <c:pt idx="436">
                  <c:v>#N/A</c:v>
                </c:pt>
                <c:pt idx="437">
                  <c:v>#N/A</c:v>
                </c:pt>
                <c:pt idx="438">
                  <c:v>#N/A</c:v>
                </c:pt>
                <c:pt idx="439">
                  <c:v>#N/A</c:v>
                </c:pt>
                <c:pt idx="440">
                  <c:v>#N/A</c:v>
                </c:pt>
                <c:pt idx="441">
                  <c:v>#N/A</c:v>
                </c:pt>
                <c:pt idx="442">
                  <c:v>#N/A</c:v>
                </c:pt>
                <c:pt idx="443">
                  <c:v>1510.2717762456343</c:v>
                </c:pt>
                <c:pt idx="444">
                  <c:v>#N/A</c:v>
                </c:pt>
                <c:pt idx="445">
                  <c:v>#N/A</c:v>
                </c:pt>
                <c:pt idx="446">
                  <c:v>#N/A</c:v>
                </c:pt>
                <c:pt idx="447">
                  <c:v>#N/A</c:v>
                </c:pt>
                <c:pt idx="448">
                  <c:v>#N/A</c:v>
                </c:pt>
                <c:pt idx="449">
                  <c:v>#N/A</c:v>
                </c:pt>
                <c:pt idx="450">
                  <c:v>#N/A</c:v>
                </c:pt>
                <c:pt idx="451">
                  <c:v>#N/A</c:v>
                </c:pt>
                <c:pt idx="452">
                  <c:v>#N/A</c:v>
                </c:pt>
                <c:pt idx="453">
                  <c:v>1541.7179659249541</c:v>
                </c:pt>
                <c:pt idx="454">
                  <c:v>#N/A</c:v>
                </c:pt>
                <c:pt idx="455">
                  <c:v>#N/A</c:v>
                </c:pt>
                <c:pt idx="456">
                  <c:v>#N/A</c:v>
                </c:pt>
                <c:pt idx="457">
                  <c:v>#N/A</c:v>
                </c:pt>
                <c:pt idx="458">
                  <c:v>#N/A</c:v>
                </c:pt>
                <c:pt idx="459">
                  <c:v>#N/A</c:v>
                </c:pt>
                <c:pt idx="460">
                  <c:v>#N/A</c:v>
                </c:pt>
                <c:pt idx="461">
                  <c:v>#N/A</c:v>
                </c:pt>
                <c:pt idx="462">
                  <c:v>#N/A</c:v>
                </c:pt>
                <c:pt idx="463">
                  <c:v>1571.8768284166342</c:v>
                </c:pt>
                <c:pt idx="464">
                  <c:v>#N/A</c:v>
                </c:pt>
                <c:pt idx="465">
                  <c:v>#N/A</c:v>
                </c:pt>
                <c:pt idx="466">
                  <c:v>#N/A</c:v>
                </c:pt>
                <c:pt idx="467">
                  <c:v>#N/A</c:v>
                </c:pt>
                <c:pt idx="468">
                  <c:v>#N/A</c:v>
                </c:pt>
                <c:pt idx="469">
                  <c:v>#N/A</c:v>
                </c:pt>
                <c:pt idx="470">
                  <c:v>#N/A</c:v>
                </c:pt>
                <c:pt idx="471">
                  <c:v>#N/A</c:v>
                </c:pt>
                <c:pt idx="472">
                  <c:v>#N/A</c:v>
                </c:pt>
                <c:pt idx="473">
                  <c:v>1600.7120684646061</c:v>
                </c:pt>
                <c:pt idx="474">
                  <c:v>#N/A</c:v>
                </c:pt>
                <c:pt idx="475">
                  <c:v>#N/A</c:v>
                </c:pt>
                <c:pt idx="476">
                  <c:v>#N/A</c:v>
                </c:pt>
                <c:pt idx="477">
                  <c:v>#N/A</c:v>
                </c:pt>
                <c:pt idx="478">
                  <c:v>#N/A</c:v>
                </c:pt>
                <c:pt idx="479">
                  <c:v>#N/A</c:v>
                </c:pt>
                <c:pt idx="480">
                  <c:v>#N/A</c:v>
                </c:pt>
                <c:pt idx="481">
                  <c:v>#N/A</c:v>
                </c:pt>
                <c:pt idx="482">
                  <c:v>#N/A</c:v>
                </c:pt>
                <c:pt idx="483">
                  <c:v>1628.2001718741858</c:v>
                </c:pt>
                <c:pt idx="484">
                  <c:v>#N/A</c:v>
                </c:pt>
                <c:pt idx="485">
                  <c:v>#N/A</c:v>
                </c:pt>
                <c:pt idx="486">
                  <c:v>#N/A</c:v>
                </c:pt>
                <c:pt idx="487">
                  <c:v>#N/A</c:v>
                </c:pt>
                <c:pt idx="488">
                  <c:v>#N/A</c:v>
                </c:pt>
                <c:pt idx="489">
                  <c:v>#N/A</c:v>
                </c:pt>
                <c:pt idx="490">
                  <c:v>#N/A</c:v>
                </c:pt>
                <c:pt idx="491">
                  <c:v>#N/A</c:v>
                </c:pt>
                <c:pt idx="492">
                  <c:v>#N/A</c:v>
                </c:pt>
                <c:pt idx="493">
                  <c:v>1654.3299894808033</c:v>
                </c:pt>
                <c:pt idx="494">
                  <c:v>#N/A</c:v>
                </c:pt>
                <c:pt idx="495">
                  <c:v>#N/A</c:v>
                </c:pt>
                <c:pt idx="496">
                  <c:v>#N/A</c:v>
                </c:pt>
                <c:pt idx="497">
                  <c:v>#N/A</c:v>
                </c:pt>
                <c:pt idx="498">
                  <c:v>#N/A</c:v>
                </c:pt>
                <c:pt idx="499">
                  <c:v>#N/A</c:v>
                </c:pt>
                <c:pt idx="500">
                  <c:v>#N/A</c:v>
                </c:pt>
                <c:pt idx="501">
                  <c:v>#N/A</c:v>
                </c:pt>
                <c:pt idx="502">
                  <c:v>#N/A</c:v>
                </c:pt>
                <c:pt idx="503">
                  <c:v>1679.1019558246617</c:v>
                </c:pt>
                <c:pt idx="504">
                  <c:v>#N/A</c:v>
                </c:pt>
                <c:pt idx="505">
                  <c:v>#N/A</c:v>
                </c:pt>
                <c:pt idx="506">
                  <c:v>#N/A</c:v>
                </c:pt>
                <c:pt idx="507">
                  <c:v>#N/A</c:v>
                </c:pt>
                <c:pt idx="508">
                  <c:v>#N/A</c:v>
                </c:pt>
                <c:pt idx="509">
                  <c:v>#N/A</c:v>
                </c:pt>
                <c:pt idx="510">
                  <c:v>#N/A</c:v>
                </c:pt>
                <c:pt idx="511">
                  <c:v>#N/A</c:v>
                </c:pt>
                <c:pt idx="512">
                  <c:v>#N/A</c:v>
                </c:pt>
                <c:pt idx="513">
                  <c:v>1702.5270560775059</c:v>
                </c:pt>
                <c:pt idx="514">
                  <c:v>#N/A</c:v>
                </c:pt>
                <c:pt idx="515">
                  <c:v>#N/A</c:v>
                </c:pt>
                <c:pt idx="516">
                  <c:v>#N/A</c:v>
                </c:pt>
                <c:pt idx="517">
                  <c:v>#N/A</c:v>
                </c:pt>
                <c:pt idx="518">
                  <c:v>#N/A</c:v>
                </c:pt>
                <c:pt idx="519">
                  <c:v>#N/A</c:v>
                </c:pt>
                <c:pt idx="520">
                  <c:v>#N/A</c:v>
                </c:pt>
                <c:pt idx="521">
                  <c:v>#N/A</c:v>
                </c:pt>
                <c:pt idx="522">
                  <c:v>#N/A</c:v>
                </c:pt>
                <c:pt idx="523">
                  <c:v>1724.6256357805048</c:v>
                </c:pt>
                <c:pt idx="524">
                  <c:v>#N/A</c:v>
                </c:pt>
                <c:pt idx="525">
                  <c:v>#N/A</c:v>
                </c:pt>
                <c:pt idx="526">
                  <c:v>#N/A</c:v>
                </c:pt>
                <c:pt idx="527">
                  <c:v>#N/A</c:v>
                </c:pt>
                <c:pt idx="528">
                  <c:v>#N/A</c:v>
                </c:pt>
                <c:pt idx="529">
                  <c:v>#N/A</c:v>
                </c:pt>
                <c:pt idx="530">
                  <c:v>#N/A</c:v>
                </c:pt>
                <c:pt idx="531">
                  <c:v>#N/A</c:v>
                </c:pt>
                <c:pt idx="532">
                  <c:v>#N/A</c:v>
                </c:pt>
                <c:pt idx="533">
                  <c:v>1745.426131220866</c:v>
                </c:pt>
                <c:pt idx="534">
                  <c:v>#N/A</c:v>
                </c:pt>
                <c:pt idx="535">
                  <c:v>#N/A</c:v>
                </c:pt>
                <c:pt idx="536">
                  <c:v>#N/A</c:v>
                </c:pt>
                <c:pt idx="537">
                  <c:v>#N/A</c:v>
                </c:pt>
                <c:pt idx="538">
                  <c:v>#N/A</c:v>
                </c:pt>
                <c:pt idx="539">
                  <c:v>#N/A</c:v>
                </c:pt>
                <c:pt idx="540">
                  <c:v>#N/A</c:v>
                </c:pt>
                <c:pt idx="541">
                  <c:v>#N/A</c:v>
                </c:pt>
                <c:pt idx="542">
                  <c:v>#N/A</c:v>
                </c:pt>
                <c:pt idx="543">
                  <c:v>1764.9637829462929</c:v>
                </c:pt>
                <c:pt idx="544">
                  <c:v>#N/A</c:v>
                </c:pt>
                <c:pt idx="545">
                  <c:v>#N/A</c:v>
                </c:pt>
                <c:pt idx="546">
                  <c:v>#N/A</c:v>
                </c:pt>
                <c:pt idx="547">
                  <c:v>#N/A</c:v>
                </c:pt>
                <c:pt idx="548">
                  <c:v>#N/A</c:v>
                </c:pt>
                <c:pt idx="549">
                  <c:v>#N/A</c:v>
                </c:pt>
                <c:pt idx="550">
                  <c:v>#N/A</c:v>
                </c:pt>
                <c:pt idx="551">
                  <c:v>#N/A</c:v>
                </c:pt>
                <c:pt idx="552">
                  <c:v>#N/A</c:v>
                </c:pt>
                <c:pt idx="553">
                  <c:v>1783.2793808402948</c:v>
                </c:pt>
                <c:pt idx="554">
                  <c:v>#N/A</c:v>
                </c:pt>
                <c:pt idx="555">
                  <c:v>#N/A</c:v>
                </c:pt>
                <c:pt idx="556">
                  <c:v>#N/A</c:v>
                </c:pt>
                <c:pt idx="557">
                  <c:v>#N/A</c:v>
                </c:pt>
                <c:pt idx="558">
                  <c:v>#N/A</c:v>
                </c:pt>
                <c:pt idx="559">
                  <c:v>#N/A</c:v>
                </c:pt>
                <c:pt idx="560">
                  <c:v>#N/A</c:v>
                </c:pt>
                <c:pt idx="561">
                  <c:v>#N/A</c:v>
                </c:pt>
                <c:pt idx="562">
                  <c:v>#N/A</c:v>
                </c:pt>
                <c:pt idx="563">
                  <c:v>1800.4180764892994</c:v>
                </c:pt>
                <c:pt idx="564">
                  <c:v>#N/A</c:v>
                </c:pt>
                <c:pt idx="565">
                  <c:v>#N/A</c:v>
                </c:pt>
                <c:pt idx="566">
                  <c:v>#N/A</c:v>
                </c:pt>
                <c:pt idx="567">
                  <c:v>#N/A</c:v>
                </c:pt>
                <c:pt idx="568">
                  <c:v>#N/A</c:v>
                </c:pt>
                <c:pt idx="569">
                  <c:v>#N/A</c:v>
                </c:pt>
                <c:pt idx="570">
                  <c:v>#N/A</c:v>
                </c:pt>
                <c:pt idx="571">
                  <c:v>#N/A</c:v>
                </c:pt>
                <c:pt idx="572">
                  <c:v>#N/A</c:v>
                </c:pt>
                <c:pt idx="573">
                  <c:v>1816.4282874483954</c:v>
                </c:pt>
                <c:pt idx="574">
                  <c:v>#N/A</c:v>
                </c:pt>
                <c:pt idx="575">
                  <c:v>#N/A</c:v>
                </c:pt>
                <c:pt idx="576">
                  <c:v>#N/A</c:v>
                </c:pt>
                <c:pt idx="577">
                  <c:v>#N/A</c:v>
                </c:pt>
                <c:pt idx="578">
                  <c:v>#N/A</c:v>
                </c:pt>
                <c:pt idx="579">
                  <c:v>#N/A</c:v>
                </c:pt>
                <c:pt idx="580">
                  <c:v>#N/A</c:v>
                </c:pt>
                <c:pt idx="581">
                  <c:v>#N/A</c:v>
                </c:pt>
                <c:pt idx="582">
                  <c:v>#N/A</c:v>
                </c:pt>
                <c:pt idx="583">
                  <c:v>1831.3607085824724</c:v>
                </c:pt>
                <c:pt idx="584">
                  <c:v>#N/A</c:v>
                </c:pt>
                <c:pt idx="585">
                  <c:v>#N/A</c:v>
                </c:pt>
                <c:pt idx="586">
                  <c:v>#N/A</c:v>
                </c:pt>
                <c:pt idx="587">
                  <c:v>#N/A</c:v>
                </c:pt>
                <c:pt idx="588">
                  <c:v>#N/A</c:v>
                </c:pt>
                <c:pt idx="589">
                  <c:v>#N/A</c:v>
                </c:pt>
                <c:pt idx="590">
                  <c:v>#N/A</c:v>
                </c:pt>
                <c:pt idx="591">
                  <c:v>#N/A</c:v>
                </c:pt>
                <c:pt idx="592">
                  <c:v>#N/A</c:v>
                </c:pt>
                <c:pt idx="593">
                  <c:v>1845.2674379532345</c:v>
                </c:pt>
                <c:pt idx="594">
                  <c:v>#N/A</c:v>
                </c:pt>
                <c:pt idx="595">
                  <c:v>#N/A</c:v>
                </c:pt>
                <c:pt idx="596">
                  <c:v>#N/A</c:v>
                </c:pt>
                <c:pt idx="597">
                  <c:v>#N/A</c:v>
                </c:pt>
                <c:pt idx="598">
                  <c:v>#N/A</c:v>
                </c:pt>
                <c:pt idx="599">
                  <c:v>#N/A</c:v>
                </c:pt>
                <c:pt idx="600">
                  <c:v>#N/A</c:v>
                </c:pt>
                <c:pt idx="601">
                  <c:v>#N/A</c:v>
                </c:pt>
                <c:pt idx="602">
                  <c:v>#N/A</c:v>
                </c:pt>
                <c:pt idx="603">
                  <c:v>1858.2012186745137</c:v>
                </c:pt>
                <c:pt idx="604">
                  <c:v>#N/A</c:v>
                </c:pt>
                <c:pt idx="605">
                  <c:v>#N/A</c:v>
                </c:pt>
                <c:pt idx="606">
                  <c:v>#N/A</c:v>
                </c:pt>
                <c:pt idx="607">
                  <c:v>#N/A</c:v>
                </c:pt>
                <c:pt idx="608">
                  <c:v>#N/A</c:v>
                </c:pt>
                <c:pt idx="609">
                  <c:v>#N/A</c:v>
                </c:pt>
                <c:pt idx="610">
                  <c:v>#N/A</c:v>
                </c:pt>
                <c:pt idx="611">
                  <c:v>#N/A</c:v>
                </c:pt>
                <c:pt idx="612">
                  <c:v>#N/A</c:v>
                </c:pt>
                <c:pt idx="613">
                  <c:v>1870.2147936279418</c:v>
                </c:pt>
                <c:pt idx="614">
                  <c:v>#N/A</c:v>
                </c:pt>
                <c:pt idx="615">
                  <c:v>#N/A</c:v>
                </c:pt>
                <c:pt idx="616">
                  <c:v>#N/A</c:v>
                </c:pt>
                <c:pt idx="617">
                  <c:v>#N/A</c:v>
                </c:pt>
                <c:pt idx="618">
                  <c:v>#N/A</c:v>
                </c:pt>
                <c:pt idx="619">
                  <c:v>#N/A</c:v>
                </c:pt>
                <c:pt idx="620">
                  <c:v>#N/A</c:v>
                </c:pt>
                <c:pt idx="621">
                  <c:v>#N/A</c:v>
                </c:pt>
                <c:pt idx="622">
                  <c:v>#N/A</c:v>
                </c:pt>
                <c:pt idx="623">
                  <c:v>1881.3603667291898</c:v>
                </c:pt>
                <c:pt idx="624">
                  <c:v>#N/A</c:v>
                </c:pt>
                <c:pt idx="625">
                  <c:v>#N/A</c:v>
                </c:pt>
                <c:pt idx="626">
                  <c:v>#N/A</c:v>
                </c:pt>
                <c:pt idx="627">
                  <c:v>#N/A</c:v>
                </c:pt>
                <c:pt idx="628">
                  <c:v>#N/A</c:v>
                </c:pt>
                <c:pt idx="629">
                  <c:v>#N/A</c:v>
                </c:pt>
                <c:pt idx="630">
                  <c:v>#N/A</c:v>
                </c:pt>
                <c:pt idx="631">
                  <c:v>#N/A</c:v>
                </c:pt>
                <c:pt idx="632">
                  <c:v>#N/A</c:v>
                </c:pt>
                <c:pt idx="633">
                  <c:v>1891.6891623494766</c:v>
                </c:pt>
                <c:pt idx="634">
                  <c:v>#N/A</c:v>
                </c:pt>
                <c:pt idx="635">
                  <c:v>#N/A</c:v>
                </c:pt>
                <c:pt idx="636">
                  <c:v>#N/A</c:v>
                </c:pt>
                <c:pt idx="637">
                  <c:v>#N/A</c:v>
                </c:pt>
                <c:pt idx="638">
                  <c:v>#N/A</c:v>
                </c:pt>
                <c:pt idx="639">
                  <c:v>#N/A</c:v>
                </c:pt>
                <c:pt idx="640">
                  <c:v>#N/A</c:v>
                </c:pt>
                <c:pt idx="641">
                  <c:v>#N/A</c:v>
                </c:pt>
                <c:pt idx="642">
                  <c:v>#N/A</c:v>
                </c:pt>
                <c:pt idx="643">
                  <c:v>1901.2510733133236</c:v>
                </c:pt>
                <c:pt idx="644">
                  <c:v>#N/A</c:v>
                </c:pt>
                <c:pt idx="645">
                  <c:v>#N/A</c:v>
                </c:pt>
                <c:pt idx="646">
                  <c:v>#N/A</c:v>
                </c:pt>
                <c:pt idx="647">
                  <c:v>#N/A</c:v>
                </c:pt>
                <c:pt idx="648">
                  <c:v>#N/A</c:v>
                </c:pt>
                <c:pt idx="649">
                  <c:v>#N/A</c:v>
                </c:pt>
                <c:pt idx="650">
                  <c:v>#N/A</c:v>
                </c:pt>
                <c:pt idx="651">
                  <c:v>#N/A</c:v>
                </c:pt>
                <c:pt idx="652">
                  <c:v>#N/A</c:v>
                </c:pt>
                <c:pt idx="653">
                  <c:v>1910.0943874097954</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353.98669985348454</c:v>
                </c:pt>
                <c:pt idx="1">
                  <c:v>354.68215014718174</c:v>
                </c:pt>
                <c:pt idx="2">
                  <c:v>355.38702533099115</c:v>
                </c:pt>
                <c:pt idx="3">
                  <c:v>356.11130318136867</c:v>
                </c:pt>
                <c:pt idx="4">
                  <c:v>356.85836240992984</c:v>
                </c:pt>
                <c:pt idx="5">
                  <c:v>357.6274035893378</c:v>
                </c:pt>
                <c:pt idx="6">
                  <c:v>358.41786685697389</c:v>
                </c:pt>
                <c:pt idx="7">
                  <c:v>359.22967489678928</c:v>
                </c:pt>
                <c:pt idx="8">
                  <c:v>360.06299209418052</c:v>
                </c:pt>
                <c:pt idx="9">
                  <c:v>360.91798281747469</c:v>
                </c:pt>
                <c:pt idx="10">
                  <c:v>361.7948114098628</c:v>
                </c:pt>
                <c:pt idx="11">
                  <c:v>362.69361700841603</c:v>
                </c:pt>
                <c:pt idx="12">
                  <c:v>363.61448827199393</c:v>
                </c:pt>
                <c:pt idx="13">
                  <c:v>364.55748842080715</c:v>
                </c:pt>
                <c:pt idx="14">
                  <c:v>365.52268036805651</c:v>
                </c:pt>
                <c:pt idx="15">
                  <c:v>366.51012671384689</c:v>
                </c:pt>
                <c:pt idx="16">
                  <c:v>367.51988973920362</c:v>
                </c:pt>
                <c:pt idx="17">
                  <c:v>368.55203140018466</c:v>
                </c:pt>
                <c:pt idx="18">
                  <c:v>369.60661332208178</c:v>
                </c:pt>
                <c:pt idx="19">
                  <c:v>370.683696793705</c:v>
                </c:pt>
                <c:pt idx="20">
                  <c:v>371.78334276174553</c:v>
                </c:pt>
                <c:pt idx="21">
                  <c:v>372.90560167714057</c:v>
                </c:pt>
                <c:pt idx="22">
                  <c:v>374.0505033053841</c:v>
                </c:pt>
                <c:pt idx="23">
                  <c:v>375.21806682141732</c:v>
                </c:pt>
                <c:pt idx="24">
                  <c:v>376.40831094168857</c:v>
                </c:pt>
                <c:pt idx="25">
                  <c:v>377.62125392083459</c:v>
                </c:pt>
                <c:pt idx="26">
                  <c:v>378.8569135484617</c:v>
                </c:pt>
                <c:pt idx="27">
                  <c:v>380.11530714602236</c:v>
                </c:pt>
                <c:pt idx="28">
                  <c:v>381.39645156378481</c:v>
                </c:pt>
                <c:pt idx="29">
                  <c:v>382.70036317789243</c:v>
                </c:pt>
                <c:pt idx="30">
                  <c:v>384.02705788751052</c:v>
                </c:pt>
                <c:pt idx="31">
                  <c:v>385.37655111205828</c:v>
                </c:pt>
                <c:pt idx="32">
                  <c:v>386.74885778852371</c:v>
                </c:pt>
                <c:pt idx="33">
                  <c:v>388.14399236885964</c:v>
                </c:pt>
                <c:pt idx="34">
                  <c:v>389.56196881745956</c:v>
                </c:pt>
                <c:pt idx="35">
                  <c:v>391.0028006087108</c:v>
                </c:pt>
                <c:pt idx="36">
                  <c:v>392.46650072462484</c:v>
                </c:pt>
                <c:pt idx="37">
                  <c:v>393.95308165254272</c:v>
                </c:pt>
                <c:pt idx="38">
                  <c:v>395.46255538291456</c:v>
                </c:pt>
                <c:pt idx="39">
                  <c:v>396.9949334071523</c:v>
                </c:pt>
                <c:pt idx="40">
                  <c:v>398.5502267155548</c:v>
                </c:pt>
                <c:pt idx="41">
                  <c:v>400.12843781403581</c:v>
                </c:pt>
                <c:pt idx="42">
                  <c:v>401.72955271493953</c:v>
                </c:pt>
                <c:pt idx="43">
                  <c:v>403.35354888506117</c:v>
                </c:pt>
                <c:pt idx="44">
                  <c:v>405.00040322079485</c:v>
                </c:pt>
                <c:pt idx="45">
                  <c:v>406.67009204856737</c:v>
                </c:pt>
                <c:pt idx="46">
                  <c:v>408.36259112535964</c:v>
                </c:pt>
                <c:pt idx="47">
                  <c:v>410.07787563931379</c:v>
                </c:pt>
                <c:pt idx="48">
                  <c:v>411.81592021042559</c:v>
                </c:pt>
                <c:pt idx="49">
                  <c:v>413.57669889132058</c:v>
                </c:pt>
                <c:pt idx="50">
                  <c:v>415.36018516811316</c:v>
                </c:pt>
                <c:pt idx="51">
                  <c:v>417.16635196134763</c:v>
                </c:pt>
                <c:pt idx="52">
                  <c:v>418.99517162702017</c:v>
                </c:pt>
                <c:pt idx="53">
                  <c:v>420.84661595768085</c:v>
                </c:pt>
                <c:pt idx="54">
                  <c:v>422.72065618361501</c:v>
                </c:pt>
                <c:pt idx="55">
                  <c:v>424.61726297410269</c:v>
                </c:pt>
                <c:pt idx="56">
                  <c:v>426.53640643875588</c:v>
                </c:pt>
                <c:pt idx="57">
                  <c:v>428.47805612893222</c:v>
                </c:pt>
                <c:pt idx="58">
                  <c:v>430.44218103922475</c:v>
                </c:pt>
                <c:pt idx="59">
                  <c:v>432.42874960902674</c:v>
                </c:pt>
                <c:pt idx="60">
                  <c:v>434.43772972417088</c:v>
                </c:pt>
                <c:pt idx="61">
                  <c:v>436.46908871864196</c:v>
                </c:pt>
                <c:pt idx="62">
                  <c:v>438.52279337636264</c:v>
                </c:pt>
                <c:pt idx="63">
                  <c:v>440.5988099330512</c:v>
                </c:pt>
                <c:pt idx="64">
                  <c:v>442.69710407815057</c:v>
                </c:pt>
                <c:pt idx="65">
                  <c:v>444.8176409568282</c:v>
                </c:pt>
                <c:pt idx="66">
                  <c:v>446.96038517204585</c:v>
                </c:pt>
                <c:pt idx="67">
                  <c:v>449.12530078669835</c:v>
                </c:pt>
                <c:pt idx="68">
                  <c:v>451.31235132582128</c:v>
                </c:pt>
                <c:pt idx="69">
                  <c:v>453.52149977886609</c:v>
                </c:pt>
                <c:pt idx="70">
                  <c:v>455.75270860204228</c:v>
                </c:pt>
                <c:pt idx="71">
                  <c:v>458.00593972072619</c:v>
                </c:pt>
                <c:pt idx="72">
                  <c:v>460.28115453193504</c:v>
                </c:pt>
                <c:pt idx="73">
                  <c:v>462.5783139068663</c:v>
                </c:pt>
                <c:pt idx="74">
                  <c:v>464.8973781935008</c:v>
                </c:pt>
                <c:pt idx="75">
                  <c:v>467.23830721926953</c:v>
                </c:pt>
                <c:pt idx="76">
                  <c:v>469.60106029378318</c:v>
                </c:pt>
                <c:pt idx="77">
                  <c:v>471.98559621162343</c:v>
                </c:pt>
                <c:pt idx="78">
                  <c:v>474.39187325519578</c:v>
                </c:pt>
                <c:pt idx="79">
                  <c:v>476.81984919764255</c:v>
                </c:pt>
                <c:pt idx="80">
                  <c:v>479.26948130581599</c:v>
                </c:pt>
                <c:pt idx="81">
                  <c:v>481.74071804194847</c:v>
                </c:pt>
                <c:pt idx="82">
                  <c:v>484.23349074658995</c:v>
                </c:pt>
                <c:pt idx="83">
                  <c:v>486.74772192809752</c:v>
                </c:pt>
                <c:pt idx="84">
                  <c:v>489.28333357234942</c:v>
                </c:pt>
                <c:pt idx="85">
                  <c:v>491.84024714875682</c:v>
                </c:pt>
                <c:pt idx="86">
                  <c:v>494.41838361632841</c:v>
                </c:pt>
                <c:pt idx="87">
                  <c:v>497.01766342978647</c:v>
                </c:pt>
                <c:pt idx="88">
                  <c:v>499.63800654573265</c:v>
                </c:pt>
                <c:pt idx="89">
                  <c:v>502.27933242886223</c:v>
                </c:pt>
                <c:pt idx="90">
                  <c:v>504.94156005822504</c:v>
                </c:pt>
                <c:pt idx="91">
                  <c:v>507.62460424244375</c:v>
                </c:pt>
                <c:pt idx="92">
                  <c:v>510.32837192786718</c:v>
                </c:pt>
                <c:pt idx="93">
                  <c:v>513.05276589185212</c:v>
                </c:pt>
                <c:pt idx="94">
                  <c:v>515.79768844385433</c:v>
                </c:pt>
                <c:pt idx="95">
                  <c:v>518.56304143321574</c:v>
                </c:pt>
                <c:pt idx="96">
                  <c:v>521.34872625698404</c:v>
                </c:pt>
                <c:pt idx="97">
                  <c:v>524.15464386776239</c:v>
                </c:pt>
                <c:pt idx="98">
                  <c:v>526.98069478158789</c:v>
                </c:pt>
                <c:pt idx="99">
                  <c:v>529.82677908583639</c:v>
                </c:pt>
                <c:pt idx="100">
                  <c:v>532.69279644715198</c:v>
                </c:pt>
                <c:pt idx="101">
                  <c:v>535.57864552526132</c:v>
                </c:pt>
                <c:pt idx="102">
                  <c:v>538.48422338587909</c:v>
                </c:pt>
                <c:pt idx="103">
                  <c:v>541.40942610257639</c:v>
                </c:pt>
                <c:pt idx="104">
                  <c:v>544.35414935970289</c:v>
                </c:pt>
                <c:pt idx="105">
                  <c:v>547.31828846062444</c:v>
                </c:pt>
                <c:pt idx="106">
                  <c:v>550.30173833597291</c:v>
                </c:pt>
                <c:pt idx="107">
                  <c:v>553.3043935519064</c:v>
                </c:pt>
                <c:pt idx="108">
                  <c:v>556.32614831837714</c:v>
                </c:pt>
                <c:pt idx="109">
                  <c:v>559.36689649740697</c:v>
                </c:pt>
                <c:pt idx="110">
                  <c:v>562.42653161136673</c:v>
                </c:pt>
                <c:pt idx="111">
                  <c:v>565.50495373519936</c:v>
                </c:pt>
                <c:pt idx="112">
                  <c:v>568.60207639697978</c:v>
                </c:pt>
                <c:pt idx="113">
                  <c:v>571.71781970065626</c:v>
                </c:pt>
                <c:pt idx="114">
                  <c:v>574.85210343930316</c:v>
                </c:pt>
                <c:pt idx="115">
                  <c:v>578.00484710110311</c:v>
                </c:pt>
                <c:pt idx="116">
                  <c:v>581.17596987533955</c:v>
                </c:pt>
                <c:pt idx="117">
                  <c:v>584.36539065839804</c:v>
                </c:pt>
                <c:pt idx="118">
                  <c:v>587.57302805977554</c:v>
                </c:pt>
                <c:pt idx="119">
                  <c:v>590.79880040809587</c:v>
                </c:pt>
                <c:pt idx="120">
                  <c:v>594.04262575713119</c:v>
                </c:pt>
                <c:pt idx="121">
                  <c:v>597.30441040163487</c:v>
                </c:pt>
                <c:pt idx="122">
                  <c:v>600.58403738276343</c:v>
                </c:pt>
                <c:pt idx="123">
                  <c:v>603.88137799392587</c:v>
                </c:pt>
                <c:pt idx="124">
                  <c:v>607.19630329898234</c:v>
                </c:pt>
                <c:pt idx="125">
                  <c:v>610.5286841421248</c:v>
                </c:pt>
                <c:pt idx="126">
                  <c:v>613.87839115772113</c:v>
                </c:pt>
                <c:pt idx="127">
                  <c:v>617.24529478012141</c:v>
                </c:pt>
                <c:pt idx="128">
                  <c:v>620.62926525342357</c:v>
                </c:pt>
                <c:pt idx="129">
                  <c:v>624.0301726411966</c:v>
                </c:pt>
                <c:pt idx="130">
                  <c:v>627.44788683616025</c:v>
                </c:pt>
                <c:pt idx="131">
                  <c:v>630.88227454275875</c:v>
                </c:pt>
                <c:pt idx="132">
                  <c:v>634.33319625816512</c:v>
                </c:pt>
                <c:pt idx="133">
                  <c:v>637.80050931369999</c:v>
                </c:pt>
                <c:pt idx="134">
                  <c:v>641.28407091825693</c:v>
                </c:pt>
                <c:pt idx="135">
                  <c:v>644.78373816879969</c:v>
                </c:pt>
                <c:pt idx="136">
                  <c:v>648.29936806079252</c:v>
                </c:pt>
                <c:pt idx="137">
                  <c:v>651.83081749856012</c:v>
                </c:pt>
                <c:pt idx="138">
                  <c:v>655.37794330557642</c:v>
                </c:pt>
                <c:pt idx="139">
                  <c:v>658.94060223468045</c:v>
                </c:pt>
                <c:pt idx="140">
                  <c:v>662.51865097821667</c:v>
                </c:pt>
                <c:pt idx="141">
                  <c:v>666.11190976172941</c:v>
                </c:pt>
                <c:pt idx="142">
                  <c:v>669.72012593541729</c:v>
                </c:pt>
                <c:pt idx="143">
                  <c:v>673.34301048855139</c:v>
                </c:pt>
                <c:pt idx="144">
                  <c:v>676.98027457375167</c:v>
                </c:pt>
                <c:pt idx="145">
                  <c:v>680.63162953215544</c:v>
                </c:pt>
                <c:pt idx="146">
                  <c:v>684.29678691823653</c:v>
                </c:pt>
                <c:pt idx="147">
                  <c:v>687.97545852426867</c:v>
                </c:pt>
                <c:pt idx="148">
                  <c:v>691.66735640443108</c:v>
                </c:pt>
                <c:pt idx="149">
                  <c:v>695.37219289855091</c:v>
                </c:pt>
                <c:pt idx="150">
                  <c:v>699.08968065547913</c:v>
                </c:pt>
                <c:pt idx="151">
                  <c:v>702.81953265609661</c:v>
                </c:pt>
                <c:pt idx="152">
                  <c:v>706.56146223594624</c:v>
                </c:pt>
                <c:pt idx="153">
                  <c:v>710.3151831074897</c:v>
                </c:pt>
                <c:pt idx="154">
                  <c:v>714.08040938198428</c:v>
                </c:pt>
                <c:pt idx="155">
                  <c:v>717.85685559097806</c:v>
                </c:pt>
                <c:pt idx="156">
                  <c:v>721.64406280294088</c:v>
                </c:pt>
                <c:pt idx="157">
                  <c:v>725.44122494134126</c:v>
                </c:pt>
                <c:pt idx="158">
                  <c:v>729.24736350564865</c:v>
                </c:pt>
                <c:pt idx="159">
                  <c:v>733.06150216448589</c:v>
                </c:pt>
                <c:pt idx="160">
                  <c:v>736.882666921897</c:v>
                </c:pt>
                <c:pt idx="161">
                  <c:v>740.70966473401563</c:v>
                </c:pt>
                <c:pt idx="162">
                  <c:v>744.54086268895458</c:v>
                </c:pt>
                <c:pt idx="163">
                  <c:v>748.37443239153674</c:v>
                </c:pt>
                <c:pt idx="164">
                  <c:v>752.20859388936617</c:v>
                </c:pt>
                <c:pt idx="165">
                  <c:v>756.04180668333197</c:v>
                </c:pt>
                <c:pt idx="166">
                  <c:v>759.87295992102986</c:v>
                </c:pt>
                <c:pt idx="167">
                  <c:v>763.70099800688388</c:v>
                </c:pt>
                <c:pt idx="168">
                  <c:v>767.52466413865704</c:v>
                </c:pt>
                <c:pt idx="169">
                  <c:v>771.34232976878661</c:v>
                </c:pt>
                <c:pt idx="170">
                  <c:v>775.15194169297638</c:v>
                </c:pt>
                <c:pt idx="171">
                  <c:v>778.95207770053025</c:v>
                </c:pt>
                <c:pt idx="172">
                  <c:v>782.74241397448998</c:v>
                </c:pt>
                <c:pt idx="173">
                  <c:v>786.52299903847427</c:v>
                </c:pt>
                <c:pt idx="174">
                  <c:v>790.29388103261726</c:v>
                </c:pt>
                <c:pt idx="175">
                  <c:v>794.05510771763556</c:v>
                </c:pt>
                <c:pt idx="176">
                  <c:v>797.8067264788408</c:v>
                </c:pt>
                <c:pt idx="177">
                  <c:v>801.54878433010003</c:v>
                </c:pt>
                <c:pt idx="178">
                  <c:v>805.28132791774226</c:v>
                </c:pt>
                <c:pt idx="179">
                  <c:v>809.0044035244149</c:v>
                </c:pt>
                <c:pt idx="180">
                  <c:v>812.71805707288809</c:v>
                </c:pt>
                <c:pt idx="181">
                  <c:v>816.42233412981034</c:v>
                </c:pt>
                <c:pt idx="182">
                  <c:v>820.11727990941392</c:v>
                </c:pt>
                <c:pt idx="183">
                  <c:v>823.80293927717264</c:v>
                </c:pt>
                <c:pt idx="184">
                  <c:v>827.47935675341159</c:v>
                </c:pt>
                <c:pt idx="185">
                  <c:v>831.14657651687014</c:v>
                </c:pt>
                <c:pt idx="186">
                  <c:v>834.80464240821891</c:v>
                </c:pt>
                <c:pt idx="187">
                  <c:v>838.453597933531</c:v>
                </c:pt>
                <c:pt idx="188">
                  <c:v>842.09348626770884</c:v>
                </c:pt>
                <c:pt idx="189">
                  <c:v>845.72435025786672</c:v>
                </c:pt>
                <c:pt idx="190">
                  <c:v>849.34623242666999</c:v>
                </c:pt>
                <c:pt idx="191">
                  <c:v>852.9591749756321</c:v>
                </c:pt>
                <c:pt idx="192">
                  <c:v>856.56321978836877</c:v>
                </c:pt>
                <c:pt idx="193">
                  <c:v>860.15840843381125</c:v>
                </c:pt>
                <c:pt idx="194">
                  <c:v>863.74478216937894</c:v>
                </c:pt>
                <c:pt idx="195">
                  <c:v>867.3223819441115</c:v>
                </c:pt>
                <c:pt idx="196">
                  <c:v>870.89124840176191</c:v>
                </c:pt>
                <c:pt idx="197">
                  <c:v>874.45142188385023</c:v>
                </c:pt>
                <c:pt idx="198">
                  <c:v>878.00294243267888</c:v>
                </c:pt>
                <c:pt idx="199">
                  <c:v>881.54584979431093</c:v>
                </c:pt>
                <c:pt idx="200">
                  <c:v>885.08018342151013</c:v>
                </c:pt>
                <c:pt idx="201">
                  <c:v>919.95499613257027</c:v>
                </c:pt>
                <c:pt idx="202">
                  <c:v>953.99740110697701</c:v>
                </c:pt>
                <c:pt idx="203">
                  <c:v>987.24423935005439</c:v>
                </c:pt>
                <c:pt idx="204">
                  <c:v>1019.7297665584213</c:v>
                </c:pt>
                <c:pt idx="205">
                  <c:v>1051.4858924250425</c:v>
                </c:pt>
                <c:pt idx="206">
                  <c:v>1082.54239262703</c:v>
                </c:pt>
                <c:pt idx="207">
                  <c:v>1112.9270971782259</c:v>
                </c:pt>
                <c:pt idx="208">
                  <c:v>1142.6660582595368</c:v>
                </c:pt>
                <c:pt idx="209">
                  <c:v>1171.78370016965</c:v>
                </c:pt>
                <c:pt idx="210">
                  <c:v>1200.30295364823</c:v>
                </c:pt>
                <c:pt idx="211">
                  <c:v>1228.2453764979998</c:v>
                </c:pt>
                <c:pt idx="212">
                  <c:v>1255.6312621593579</c:v>
                </c:pt>
                <c:pt idx="213">
                  <c:v>1282.479737661849</c:v>
                </c:pt>
                <c:pt idx="214">
                  <c:v>1308.8088521832485</c:v>
                </c:pt>
                <c:pt idx="215">
                  <c:v>1334.6356572830621</c:v>
                </c:pt>
                <c:pt idx="216">
                  <c:v>1359.9762797378608</c:v>
                </c:pt>
                <c:pt idx="217">
                  <c:v>1384.8459877870084</c:v>
                </c:pt>
                <c:pt idx="218">
                  <c:v>1409.2592514956186</c:v>
                </c:pt>
                <c:pt idx="219">
                  <c:v>1433.2297978542895</c:v>
                </c:pt>
                <c:pt idx="220">
                  <c:v>1456.7706611600181</c:v>
                </c:pt>
                <c:pt idx="221">
                  <c:v>1479.8942291578237</c:v>
                </c:pt>
                <c:pt idx="222">
                  <c:v>1502.6122853664585</c:v>
                </c:pt>
                <c:pt idx="223">
                  <c:v>1524.9360479628476</c:v>
                </c:pt>
                <c:pt idx="224">
                  <c:v>1546.8762055574912</c:v>
                </c:pt>
                <c:pt idx="225">
                  <c:v>1568.4429501560742</c:v>
                </c:pt>
                <c:pt idx="226">
                  <c:v>1589.6460075701877</c:v>
                </c:pt>
                <c:pt idx="227">
                  <c:v>1610.4946655117233</c:v>
                </c:pt>
                <c:pt idx="228">
                  <c:v>1630.9977995806119</c:v>
                </c:pt>
                <c:pt idx="229">
                  <c:v>1651.1638973336719</c:v>
                </c:pt>
                <c:pt idx="230">
                  <c:v>1671.00108060301</c:v>
                </c:pt>
                <c:pt idx="231">
                  <c:v>1690.5171262153399</c:v>
                </c:pt>
                <c:pt idx="232">
                  <c:v>1709.7194852484724</c:v>
                </c:pt>
                <c:pt idx="233">
                  <c:v>1728.6153009478132</c:v>
                </c:pt>
                <c:pt idx="234">
                  <c:v>1747.2114254137887</c:v>
                </c:pt>
                <c:pt idx="235">
                  <c:v>1765.5144351605093</c:v>
                </c:pt>
                <c:pt idx="236">
                  <c:v>1783.5306456365158</c:v>
                </c:pt>
                <c:pt idx="237">
                  <c:v>1801.2661247900023</c:v>
                </c:pt>
                <c:pt idx="238">
                  <c:v>1818.7267057533459</c:v>
                </c:pt>
                <c:pt idx="239">
                  <c:v>1835.9179987149969</c:v>
                </c:pt>
                <c:pt idx="240">
                  <c:v>1852.8454020406987</c:v>
                </c:pt>
                <c:pt idx="241">
                  <c:v>1869.514112700542</c:v>
                </c:pt>
                <c:pt idx="242">
                  <c:v>1885.9291360534348</c:v>
                </c:pt>
                <c:pt idx="243">
                  <c:v>1902.0952950361345</c:v>
                </c:pt>
                <c:pt idx="244">
                  <c:v>1918.0172387999849</c:v>
                </c:pt>
                <c:pt idx="245">
                  <c:v>1933.6994508348835</c:v>
                </c:pt>
                <c:pt idx="246">
                  <c:v>1949.1462566167268</c:v>
                </c:pt>
                <c:pt idx="247">
                  <c:v>1964.3618308116158</c:v>
                </c:pt>
                <c:pt idx="248">
                  <c:v>1979.3502040674136</c:v>
                </c:pt>
                <c:pt idx="249">
                  <c:v>1994.1152694207965</c:v>
                </c:pt>
                <c:pt idx="250">
                  <c:v>2008.6607883457223</c:v>
                </c:pt>
                <c:pt idx="251">
                  <c:v>2022.9903964672108</c:v>
                </c:pt>
                <c:pt idx="252">
                  <c:v>2037.1076089624878</c:v>
                </c:pt>
                <c:pt idx="253">
                  <c:v>2051.0158256698605</c:v>
                </c:pt>
                <c:pt idx="254">
                  <c:v>2064.7183359241526</c:v>
                </c:pt>
                <c:pt idx="255">
                  <c:v>2078.2183231361237</c:v>
                </c:pt>
                <c:pt idx="256">
                  <c:v>2091.5188691320081</c:v>
                </c:pt>
                <c:pt idx="257">
                  <c:v>2104.6229582681322</c:v>
                </c:pt>
                <c:pt idx="258">
                  <c:v>2117.5334813344825</c:v>
                </c:pt>
                <c:pt idx="259">
                  <c:v>2130.2532392601133</c:v>
                </c:pt>
                <c:pt idx="260">
                  <c:v>2142.7849466323573</c:v>
                </c:pt>
                <c:pt idx="261">
                  <c:v>2155.1312350409785</c:v>
                </c:pt>
                <c:pt idx="262">
                  <c:v>2167.2946562576235</c:v>
                </c:pt>
                <c:pt idx="263">
                  <c:v>2179.2776852602233</c:v>
                </c:pt>
                <c:pt idx="264">
                  <c:v>2191.0827231113349</c:v>
                </c:pt>
                <c:pt idx="265">
                  <c:v>2202.7120996988165</c:v>
                </c:pt>
                <c:pt idx="266">
                  <c:v>2214.1680763466616</c:v>
                </c:pt>
                <c:pt idx="267">
                  <c:v>2225.4528483033064</c:v>
                </c:pt>
                <c:pt idx="268">
                  <c:v>2236.5685471142474</c:v>
                </c:pt>
                <c:pt idx="269">
                  <c:v>2247.5172428853593</c:v>
                </c:pt>
                <c:pt idx="270">
                  <c:v>2258.3009464429006</c:v>
                </c:pt>
                <c:pt idx="271">
                  <c:v>2268.9216113958068</c:v>
                </c:pt>
                <c:pt idx="272">
                  <c:v>2279.3811361055268</c:v>
                </c:pt>
                <c:pt idx="273">
                  <c:v>2289.6813655683218</c:v>
                </c:pt>
                <c:pt idx="274">
                  <c:v>2299.824093214655</c:v>
                </c:pt>
                <c:pt idx="275">
                  <c:v>2309.8110626300022</c:v>
                </c:pt>
                <c:pt idx="276">
                  <c:v>2319.6439692011654</c:v>
                </c:pt>
                <c:pt idx="277">
                  <c:v>2329.3244616919169</c:v>
                </c:pt>
                <c:pt idx="278">
                  <c:v>2338.8541437515814</c:v>
                </c:pt>
                <c:pt idx="279">
                  <c:v>2348.234575359942</c:v>
                </c:pt>
                <c:pt idx="280">
                  <c:v>2357.46727421167</c:v>
                </c:pt>
                <c:pt idx="281">
                  <c:v>2366.5537170432835</c:v>
                </c:pt>
                <c:pt idx="282">
                  <c:v>2375.495340905476</c:v>
                </c:pt>
                <c:pt idx="283">
                  <c:v>2384.2935443834849</c:v>
                </c:pt>
                <c:pt idx="284">
                  <c:v>2392.9496887680334</c:v>
                </c:pt>
                <c:pt idx="285">
                  <c:v>2401.4650991792259</c:v>
                </c:pt>
                <c:pt idx="286">
                  <c:v>2409.8410656456563</c:v>
                </c:pt>
                <c:pt idx="287">
                  <c:v>2418.0788441408545</c:v>
                </c:pt>
                <c:pt idx="288">
                  <c:v>2426.1796575790941</c:v>
                </c:pt>
                <c:pt idx="289">
                  <c:v>2434.144696772466</c:v>
                </c:pt>
                <c:pt idx="290">
                  <c:v>2441.9751213510294</c:v>
                </c:pt>
                <c:pt idx="291">
                  <c:v>2449.6720606477506</c:v>
                </c:pt>
                <c:pt idx="292">
                  <c:v>2457.23661454986</c:v>
                </c:pt>
                <c:pt idx="293">
                  <c:v>2464.6698543181628</c:v>
                </c:pt>
                <c:pt idx="294">
                  <c:v>2471.9728233757783</c:v>
                </c:pt>
                <c:pt idx="295">
                  <c:v>2479.1465380676896</c:v>
                </c:pt>
                <c:pt idx="296">
                  <c:v>2486.191988392437</c:v>
                </c:pt>
                <c:pt idx="297">
                  <c:v>2493.1101387072085</c:v>
                </c:pt>
                <c:pt idx="298">
                  <c:v>2499.9019284075321</c:v>
                </c:pt>
                <c:pt idx="299">
                  <c:v>2506.5682725827114</c:v>
                </c:pt>
                <c:pt idx="300">
                  <c:v>2513.1100626480998</c:v>
                </c:pt>
                <c:pt idx="301">
                  <c:v>2519.528166955251</c:v>
                </c:pt>
                <c:pt idx="302">
                  <c:v>2525.8234313809476</c:v>
                </c:pt>
                <c:pt idx="303">
                  <c:v>2531.9966798960572</c:v>
                </c:pt>
                <c:pt idx="304">
                  <c:v>2538.0487151151333</c:v>
                </c:pt>
                <c:pt idx="305">
                  <c:v>2543.9803188276351</c:v>
                </c:pt>
                <c:pt idx="306">
                  <c:v>2549.7922525116064</c:v>
                </c:pt>
                <c:pt idx="307">
                  <c:v>2555.4852578306263</c:v>
                </c:pt>
                <c:pt idx="308">
                  <c:v>2561.060057114807</c:v>
                </c:pt>
                <c:pt idx="309">
                  <c:v>2566.5173538265899</c:v>
                </c:pt>
                <c:pt idx="310">
                  <c:v>2571.857833012069</c:v>
                </c:pt>
                <c:pt idx="311">
                  <c:v>2577.0821617385368</c:v>
                </c:pt>
                <c:pt idx="312">
                  <c:v>2582.1909895189378</c:v>
                </c:pt>
                <c:pt idx="313">
                  <c:v>2587.184948723886</c:v>
                </c:pt>
                <c:pt idx="314">
                  <c:v>2592.0646549818898</c:v>
                </c:pt>
                <c:pt idx="315">
                  <c:v>2596.8307075684074</c:v>
                </c:pt>
                <c:pt idx="316">
                  <c:v>2601.4836897843443</c:v>
                </c:pt>
                <c:pt idx="317">
                  <c:v>2606.0241693245889</c:v>
                </c:pt>
                <c:pt idx="318">
                  <c:v>2610.4526986371739</c:v>
                </c:pt>
                <c:pt idx="319">
                  <c:v>2614.769815273633</c:v>
                </c:pt>
                <c:pt idx="320">
                  <c:v>2618.9760422311256</c:v>
                </c:pt>
                <c:pt idx="321">
                  <c:v>2623.0718882868805</c:v>
                </c:pt>
                <c:pt idx="322">
                  <c:v>2627.0578483255172</c:v>
                </c:pt>
                <c:pt idx="323">
                  <c:v>2630.9344036597854</c:v>
                </c:pt>
                <c:pt idx="324">
                  <c:v>2634.7020223452669</c:v>
                </c:pt>
                <c:pt idx="325">
                  <c:v>2638.3611594895788</c:v>
                </c:pt>
                <c:pt idx="326">
                  <c:v>2641.9122575566116</c:v>
                </c:pt>
                <c:pt idx="327">
                  <c:v>2645.3557466663365</c:v>
                </c:pt>
                <c:pt idx="328">
                  <c:v>2648.6920448907117</c:v>
                </c:pt>
                <c:pt idx="329">
                  <c:v>2651.9215585462221</c:v>
                </c:pt>
                <c:pt idx="330">
                  <c:v>2655.0446824835735</c:v>
                </c:pt>
                <c:pt idx="331">
                  <c:v>2658.0618003750747</c:v>
                </c:pt>
                <c:pt idx="332">
                  <c:v>2660.9732850002279</c:v>
                </c:pt>
                <c:pt idx="333">
                  <c:v>2663.779498530052</c:v>
                </c:pt>
                <c:pt idx="334">
                  <c:v>2666.4807928106547</c:v>
                </c:pt>
                <c:pt idx="335">
                  <c:v>2669.0775096465663</c:v>
                </c:pt>
                <c:pt idx="336">
                  <c:v>2671.5699810843412</c:v>
                </c:pt>
                <c:pt idx="337">
                  <c:v>2673.9585296969226</c:v>
                </c:pt>
                <c:pt idx="338">
                  <c:v>2676.2434688692556</c:v>
                </c:pt>
                <c:pt idx="339">
                  <c:v>2678.4251030856167</c:v>
                </c:pt>
                <c:pt idx="340">
                  <c:v>2680.5037282191129</c:v>
                </c:pt>
                <c:pt idx="341">
                  <c:v>2682.4796318237759</c:v>
                </c:pt>
                <c:pt idx="342">
                  <c:v>2684.3530934296564</c:v>
                </c:pt>
                <c:pt idx="343">
                  <c:v>2686.1243848412892</c:v>
                </c:pt>
                <c:pt idx="344">
                  <c:v>2687.7937704398601</c:v>
                </c:pt>
                <c:pt idx="345">
                  <c:v>2689.3615074893705</c:v>
                </c:pt>
                <c:pt idx="346">
                  <c:v>2690.8278464470436</c:v>
                </c:pt>
                <c:pt idx="347">
                  <c:v>2692.1930312781619</c:v>
                </c:pt>
                <c:pt idx="348">
                  <c:v>2693.4572997754726</c:v>
                </c:pt>
                <c:pt idx="349">
                  <c:v>2694.6208838832254</c:v>
                </c:pt>
                <c:pt idx="350">
                  <c:v>2695.6840100258451</c:v>
                </c:pt>
                <c:pt idx="351">
                  <c:v>2696.6468994411616</c:v>
                </c:pt>
                <c:pt idx="352">
                  <c:v>2697.5097685180467</c:v>
                </c:pt>
                <c:pt idx="353">
                  <c:v>2698.2728291382191</c:v>
                </c:pt>
                <c:pt idx="354">
                  <c:v>2698.9362890219068</c:v>
                </c:pt>
                <c:pt idx="355">
                  <c:v>2699.500352076961</c:v>
                </c:pt>
                <c:pt idx="356">
                  <c:v>2699.9652187509419</c:v>
                </c:pt>
                <c:pt idx="357">
                  <c:v>2700.3310863856086</c:v>
                </c:pt>
                <c:pt idx="358">
                  <c:v>2700.5981495731771</c:v>
                </c:pt>
                <c:pt idx="359">
                  <c:v>2700.7666005136316</c:v>
                </c:pt>
                <c:pt idx="360">
                  <c:v>2700.8366293723166</c:v>
                </c:pt>
                <c:pt idx="361">
                  <c:v>2700.8084246369776</c:v>
                </c:pt>
                <c:pt idx="362">
                  <c:v>2700.6821734733776</c:v>
                </c:pt>
                <c:pt idx="363">
                  <c:v>2700.4580620785764</c:v>
                </c:pt>
                <c:pt idx="364">
                  <c:v>2700.1362760309476</c:v>
                </c:pt>
                <c:pt idx="365">
                  <c:v>2699.7170006359861</c:v>
                </c:pt>
                <c:pt idx="366">
                  <c:v>2699.2004212669772</c:v>
                </c:pt>
                <c:pt idx="367">
                  <c:v>2698.5867236996005</c:v>
                </c:pt>
                <c:pt idx="368">
                  <c:v>2697.8760944395808</c:v>
                </c:pt>
                <c:pt idx="369">
                  <c:v>2697.0687210425326</c:v>
                </c:pt>
                <c:pt idx="370">
                  <c:v>2696.1647924252006</c:v>
                </c:pt>
                <c:pt idx="371">
                  <c:v>2695.1644991673511</c:v>
                </c:pt>
                <c:pt idx="372">
                  <c:v>2694.0680338036445</c:v>
                </c:pt>
                <c:pt idx="373">
                  <c:v>2692.8755911048879</c:v>
                </c:pt>
                <c:pt idx="374">
                  <c:v>2691.587368348145</c:v>
                </c:pt>
                <c:pt idx="375">
                  <c:v>2690.2035655752652</c:v>
                </c:pt>
                <c:pt idx="376">
                  <c:v>2688.7243858394722</c:v>
                </c:pt>
                <c:pt idx="377">
                  <c:v>2687.1500354397326</c:v>
                </c:pt>
                <c:pt idx="378">
                  <c:v>2685.4807241427079</c:v>
                </c:pt>
                <c:pt idx="379">
                  <c:v>2683.7166653921727</c:v>
                </c:pt>
                <c:pt idx="380">
                  <c:v>2681.8580765058432</c:v>
                </c:pt>
                <c:pt idx="381">
                  <c:v>2679.9051788596425</c:v>
                </c:pt>
                <c:pt idx="382">
                  <c:v>2677.858198059479</c:v>
                </c:pt>
                <c:pt idx="383">
                  <c:v>2675.717364100678</c:v>
                </c:pt>
                <c:pt idx="384">
                  <c:v>2673.4829115152556</c:v>
                </c:pt>
                <c:pt idx="385">
                  <c:v>2671.155079507264</c:v>
                </c:pt>
                <c:pt idx="386">
                  <c:v>2668.7341120764795</c:v>
                </c:pt>
                <c:pt idx="387">
                  <c:v>2666.2202581307333</c:v>
                </c:pt>
                <c:pt idx="388">
                  <c:v>2663.6137715872146</c:v>
                </c:pt>
                <c:pt idx="389">
                  <c:v>2660.9149114630895</c:v>
                </c:pt>
                <c:pt idx="390">
                  <c:v>2658.1239419558042</c:v>
                </c:pt>
                <c:pt idx="391">
                  <c:v>2655.241132513444</c:v>
                </c:pt>
                <c:pt idx="392">
                  <c:v>2652.2667578955293</c:v>
                </c:pt>
                <c:pt idx="393">
                  <c:v>2649.2010982246343</c:v>
                </c:pt>
                <c:pt idx="394">
                  <c:v>2646.0444390292159</c:v>
                </c:pt>
                <c:pt idx="395">
                  <c:v>2642.7970712780307</c:v>
                </c:pt>
                <c:pt idx="396">
                  <c:v>2639.4592914065224</c:v>
                </c:pt>
                <c:pt idx="397">
                  <c:v>2636.0314013355487</c:v>
                </c:pt>
                <c:pt idx="398">
                  <c:v>2632.5137084828116</c:v>
                </c:pt>
                <c:pt idx="399">
                  <c:v>2628.9065257673433</c:v>
                </c:pt>
                <c:pt idx="400">
                  <c:v>2625.2101716073939</c:v>
                </c:pt>
                <c:pt idx="401">
                  <c:v>2621.4249699120483</c:v>
                </c:pt>
                <c:pt idx="402">
                  <c:v>2617.5512500668947</c:v>
                </c:pt>
                <c:pt idx="403">
                  <c:v>2613.589346914056</c:v>
                </c:pt>
                <c:pt idx="404">
                  <c:v>2609.5396007268728</c:v>
                </c:pt>
                <c:pt idx="405">
                  <c:v>2605.4023571795296</c:v>
                </c:pt>
                <c:pt idx="406">
                  <c:v>2601.1779673118908</c:v>
                </c:pt>
                <c:pt idx="407">
                  <c:v>2596.8667874898078</c:v>
                </c:pt>
                <c:pt idx="408">
                  <c:v>2592.4691793611478</c:v>
                </c:pt>
                <c:pt idx="409">
                  <c:v>2587.9855098077796</c:v>
                </c:pt>
                <c:pt idx="410">
                  <c:v>2583.4161508937423</c:v>
                </c:pt>
                <c:pt idx="411">
                  <c:v>2578.761479809813</c:v>
                </c:pt>
                <c:pt idx="412">
                  <c:v>2574.0218788146831</c:v>
                </c:pt>
                <c:pt idx="413">
                  <c:v>2569.1977351729333</c:v>
                </c:pt>
                <c:pt idx="414">
                  <c:v>2564.2894410899989</c:v>
                </c:pt>
                <c:pt idx="415">
                  <c:v>2559.2973936443032</c:v>
                </c:pt>
                <c:pt idx="416">
                  <c:v>2554.2219947167282</c:v>
                </c:pt>
                <c:pt idx="417">
                  <c:v>2549.0636509175852</c:v>
                </c:pt>
                <c:pt idx="418">
                  <c:v>2543.8227735112418</c:v>
                </c:pt>
                <c:pt idx="419">
                  <c:v>2538.4997783385525</c:v>
                </c:pt>
                <c:pt idx="420">
                  <c:v>2533.0950857372313</c:v>
                </c:pt>
                <c:pt idx="421">
                  <c:v>2527.6091204603081</c:v>
                </c:pt>
                <c:pt idx="422">
                  <c:v>2522.0423115927924</c:v>
                </c:pt>
                <c:pt idx="423">
                  <c:v>2516.3950924666701</c:v>
                </c:pt>
                <c:pt idx="424">
                  <c:v>2510.6679005743522</c:v>
                </c:pt>
                <c:pt idx="425">
                  <c:v>2504.8611774806882</c:v>
                </c:pt>
                <c:pt idx="426">
                  <c:v>2498.9753687336547</c:v>
                </c:pt>
                <c:pt idx="427">
                  <c:v>2493.0109237738216</c:v>
                </c:pt>
                <c:pt idx="428">
                  <c:v>2486.9682958426974</c:v>
                </c:pt>
                <c:pt idx="429">
                  <c:v>2480.8479418900497</c:v>
                </c:pt>
                <c:pt idx="430">
                  <c:v>2474.650322480295</c:v>
                </c:pt>
                <c:pt idx="431">
                  <c:v>2468.3759016980448</c:v>
                </c:pt>
                <c:pt idx="432">
                  <c:v>2462.0251470528956</c:v>
                </c:pt>
                <c:pt idx="433">
                  <c:v>2455.5985293835447</c:v>
                </c:pt>
                <c:pt idx="434">
                  <c:v>2449.0965227613119</c:v>
                </c:pt>
                <c:pt idx="435">
                  <c:v>2442.5196043931446</c:v>
                </c:pt>
                <c:pt idx="436">
                  <c:v>2435.8682545241791</c:v>
                </c:pt>
                <c:pt idx="437">
                  <c:v>2429.1429563399311</c:v>
                </c:pt>
                <c:pt idx="438">
                  <c:v>2422.3441958681842</c:v>
                </c:pt>
                <c:pt idx="439">
                  <c:v>2415.4724618806431</c:v>
                </c:pt>
                <c:pt idx="440">
                  <c:v>2408.5282457944154</c:v>
                </c:pt>
                <c:pt idx="441">
                  <c:v>2401.5120415733859</c:v>
                </c:pt>
                <c:pt idx="442">
                  <c:v>2394.4243456295421</c:v>
                </c:pt>
                <c:pt idx="443">
                  <c:v>2387.2656567243121</c:v>
                </c:pt>
                <c:pt idx="444">
                  <c:v>2380.0364758699652</c:v>
                </c:pt>
                <c:pt idx="445">
                  <c:v>2372.7373062311399</c:v>
                </c:pt>
                <c:pt idx="446">
                  <c:v>2365.3686530265386</c:v>
                </c:pt>
                <c:pt idx="447">
                  <c:v>2357.9310234308546</c:v>
                </c:pt>
                <c:pt idx="448">
                  <c:v>2350.4249264769687</c:v>
                </c:pt>
                <c:pt idx="449">
                  <c:v>2342.8508729584687</c:v>
                </c:pt>
                <c:pt idx="450">
                  <c:v>2335.2093753325398</c:v>
                </c:pt>
                <c:pt idx="451">
                  <c:v>2327.500947623264</c:v>
                </c:pt>
                <c:pt idx="452">
                  <c:v>2319.7261053253787</c:v>
                </c:pt>
                <c:pt idx="453">
                  <c:v>2311.8853653085303</c:v>
                </c:pt>
                <c:pt idx="454">
                  <c:v>2303.9792457220665</c:v>
                </c:pt>
                <c:pt idx="455">
                  <c:v>2296.0082659004047</c:v>
                </c:pt>
                <c:pt idx="456">
                  <c:v>2287.9729462690148</c:v>
                </c:pt>
                <c:pt idx="457">
                  <c:v>2279.8738082510504</c:v>
                </c:pt>
                <c:pt idx="458">
                  <c:v>2271.7113741746657</c:v>
                </c:pt>
                <c:pt idx="459">
                  <c:v>2263.486167181049</c:v>
                </c:pt>
                <c:pt idx="460">
                  <c:v>2255.1987111332073</c:v>
                </c:pt>
                <c:pt idx="461">
                  <c:v>2246.8495305255324</c:v>
                </c:pt>
                <c:pt idx="462">
                  <c:v>2238.4391503941752</c:v>
                </c:pt>
                <c:pt idx="463">
                  <c:v>2229.9680962282619</c:v>
                </c:pt>
                <c:pt idx="464">
                  <c:v>2221.4368938819757</c:v>
                </c:pt>
                <c:pt idx="465">
                  <c:v>2212.8460694875307</c:v>
                </c:pt>
                <c:pt idx="466">
                  <c:v>2204.1961493690637</c:v>
                </c:pt>
                <c:pt idx="467">
                  <c:v>2195.4876599574686</c:v>
                </c:pt>
                <c:pt idx="468">
                  <c:v>2186.7211277061933</c:v>
                </c:pt>
                <c:pt idx="469">
                  <c:v>2177.8970790080248</c:v>
                </c:pt>
                <c:pt idx="470">
                  <c:v>2169.0160401128801</c:v>
                </c:pt>
                <c:pt idx="471">
                  <c:v>2160.0785370466228</c:v>
                </c:pt>
                <c:pt idx="472">
                  <c:v>2151.0850955309265</c:v>
                </c:pt>
                <c:pt idx="473">
                  <c:v>2142.0362409042</c:v>
                </c:pt>
                <c:pt idx="474">
                  <c:v>2132.9324980435908</c:v>
                </c:pt>
                <c:pt idx="475">
                  <c:v>2123.7743912880851</c:v>
                </c:pt>
                <c:pt idx="476">
                  <c:v>2114.5624443627153</c:v>
                </c:pt>
                <c:pt idx="477">
                  <c:v>2105.2971803038918</c:v>
                </c:pt>
                <c:pt idx="478">
                  <c:v>2095.9791213858712</c:v>
                </c:pt>
                <c:pt idx="479">
                  <c:v>2086.6087890483709</c:v>
                </c:pt>
                <c:pt idx="480">
                  <c:v>2077.1867038253422</c:v>
                </c:pt>
                <c:pt idx="481">
                  <c:v>2067.7133852749143</c:v>
                </c:pt>
                <c:pt idx="482">
                  <c:v>2058.1893519105133</c:v>
                </c:pt>
                <c:pt idx="483">
                  <c:v>2048.6151211331694</c:v>
                </c:pt>
                <c:pt idx="484">
                  <c:v>2038.9912091650172</c:v>
                </c:pt>
                <c:pt idx="485">
                  <c:v>2029.3181309839972</c:v>
                </c:pt>
                <c:pt idx="486">
                  <c:v>2019.5964002597627</c:v>
                </c:pt>
                <c:pt idx="487">
                  <c:v>2009.8265292907988</c:v>
                </c:pt>
                <c:pt idx="488">
                  <c:v>2000.0090289427565</c:v>
                </c:pt>
                <c:pt idx="489">
                  <c:v>1990.144408588008</c:v>
                </c:pt>
                <c:pt idx="490">
                  <c:v>1980.2331760464224</c:v>
                </c:pt>
                <c:pt idx="491">
                  <c:v>1970.2758375273675</c:v>
                </c:pt>
                <c:pt idx="492">
                  <c:v>1960.2728975729365</c:v>
                </c:pt>
                <c:pt idx="493">
                  <c:v>1950.2248590024021</c:v>
                </c:pt>
                <c:pt idx="494">
                  <c:v>1940.1322228578974</c:v>
                </c:pt>
                <c:pt idx="495">
                  <c:v>1929.9954883513226</c:v>
                </c:pt>
                <c:pt idx="496">
                  <c:v>1919.8151528124777</c:v>
                </c:pt>
                <c:pt idx="497">
                  <c:v>1909.5917116384185</c:v>
                </c:pt>
                <c:pt idx="498">
                  <c:v>1899.3256582440331</c:v>
                </c:pt>
                <c:pt idx="499">
                  <c:v>1889.017484013837</c:v>
                </c:pt>
                <c:pt idx="500">
                  <c:v>1878.6676782549819</c:v>
                </c:pt>
                <c:pt idx="501">
                  <c:v>1868.2767281514764</c:v>
                </c:pt>
                <c:pt idx="502">
                  <c:v>1857.8451187196117</c:v>
                </c:pt>
                <c:pt idx="503">
                  <c:v>1847.3733327645873</c:v>
                </c:pt>
                <c:pt idx="504">
                  <c:v>1836.8618508383331</c:v>
                </c:pt>
                <c:pt idx="505">
                  <c:v>1826.3111511985205</c:v>
                </c:pt>
                <c:pt idx="506">
                  <c:v>1815.7217097687542</c:v>
                </c:pt>
                <c:pt idx="507">
                  <c:v>1805.0940000999417</c:v>
                </c:pt>
                <c:pt idx="508">
                  <c:v>1794.428493332829</c:v>
                </c:pt>
                <c:pt idx="509">
                  <c:v>1783.7256581616969</c:v>
                </c:pt>
                <c:pt idx="510">
                  <c:v>1772.9859607992091</c:v>
                </c:pt>
                <c:pt idx="511">
                  <c:v>1762.209864942404</c:v>
                </c:pt>
                <c:pt idx="512">
                  <c:v>1751.3978317398182</c:v>
                </c:pt>
                <c:pt idx="513">
                  <c:v>1740.5503197597382</c:v>
                </c:pt>
                <c:pt idx="514">
                  <c:v>1729.6677849595628</c:v>
                </c:pt>
                <c:pt idx="515">
                  <c:v>1718.7506806562744</c:v>
                </c:pt>
                <c:pt idx="516">
                  <c:v>1707.7994574980009</c:v>
                </c:pt>
                <c:pt idx="517">
                  <c:v>1696.8145634366645</c:v>
                </c:pt>
                <c:pt idx="518">
                  <c:v>1685.7964437016997</c:v>
                </c:pt>
                <c:pt idx="519">
                  <c:v>1674.7455407748364</c:v>
                </c:pt>
                <c:pt idx="520">
                  <c:v>1663.6622943659304</c:v>
                </c:pt>
                <c:pt idx="521">
                  <c:v>1652.5471413898322</c:v>
                </c:pt>
                <c:pt idx="522">
                  <c:v>1641.4005159442831</c:v>
                </c:pt>
                <c:pt idx="523">
                  <c:v>1630.2228492888246</c:v>
                </c:pt>
                <c:pt idx="524">
                  <c:v>1619.0145698247088</c:v>
                </c:pt>
                <c:pt idx="525">
                  <c:v>1607.776103075799</c:v>
                </c:pt>
                <c:pt idx="526">
                  <c:v>1596.5078716704452</c:v>
                </c:pt>
                <c:pt idx="527">
                  <c:v>1585.2102953243234</c:v>
                </c:pt>
                <c:pt idx="528">
                  <c:v>1573.8837908242251</c:v>
                </c:pt>
                <c:pt idx="529">
                  <c:v>1562.5287720127837</c:v>
                </c:pt>
                <c:pt idx="530">
                  <c:v>1551.1456497741242</c:v>
                </c:pt>
                <c:pt idx="531">
                  <c:v>1539.7348320204226</c:v>
                </c:pt>
                <c:pt idx="532">
                  <c:v>1528.2967236793627</c:v>
                </c:pt>
                <c:pt idx="533">
                  <c:v>1516.8317266824749</c:v>
                </c:pt>
                <c:pt idx="534">
                  <c:v>1505.3402399543445</c:v>
                </c:pt>
                <c:pt idx="535">
                  <c:v>1493.8226594026739</c:v>
                </c:pt>
                <c:pt idx="536">
                  <c:v>1482.279377909188</c:v>
                </c:pt>
                <c:pt idx="537">
                  <c:v>1470.7107853213652</c:v>
                </c:pt>
                <c:pt idx="538">
                  <c:v>1459.1172684449821</c:v>
                </c:pt>
                <c:pt idx="539">
                  <c:v>1447.4992110374576</c:v>
                </c:pt>
                <c:pt idx="540">
                  <c:v>1435.8569938019821</c:v>
                </c:pt>
                <c:pt idx="541">
                  <c:v>1424.1909943824171</c:v>
                </c:pt>
                <c:pt idx="542">
                  <c:v>1412.5015873589527</c:v>
                </c:pt>
                <c:pt idx="543">
                  <c:v>1400.7891442445064</c:v>
                </c:pt>
                <c:pt idx="544">
                  <c:v>1389.0540334818518</c:v>
                </c:pt>
                <c:pt idx="545">
                  <c:v>1377.296620441462</c:v>
                </c:pt>
                <c:pt idx="546">
                  <c:v>1365.5172674200521</c:v>
                </c:pt>
                <c:pt idx="547">
                  <c:v>1353.7163336398096</c:v>
                </c:pt>
                <c:pt idx="548">
                  <c:v>1341.8941752482965</c:v>
                </c:pt>
                <c:pt idx="549">
                  <c:v>1330.0511453190102</c:v>
                </c:pt>
                <c:pt idx="550">
                  <c:v>1318.1875938525891</c:v>
                </c:pt>
                <c:pt idx="551">
                  <c:v>1306.3038677786487</c:v>
                </c:pt>
                <c:pt idx="552">
                  <c:v>1294.4003109582345</c:v>
                </c:pt>
                <c:pt idx="553">
                  <c:v>1282.477264186879</c:v>
                </c:pt>
                <c:pt idx="554">
                  <c:v>1270.5350651982469</c:v>
                </c:pt>
                <c:pt idx="555">
                  <c:v>1258.5740486683585</c:v>
                </c:pt>
                <c:pt idx="556">
                  <c:v>1246.5945462203731</c:v>
                </c:pt>
                <c:pt idx="557">
                  <c:v>1234.5968864299239</c:v>
                </c:pt>
                <c:pt idx="558">
                  <c:v>1222.5813948309869</c:v>
                </c:pt>
                <c:pt idx="559">
                  <c:v>1210.5483939222747</c:v>
                </c:pt>
                <c:pt idx="560">
                  <c:v>1198.4982031741374</c:v>
                </c:pt>
                <c:pt idx="561">
                  <c:v>1186.4311390359621</c:v>
                </c:pt>
                <c:pt idx="562">
                  <c:v>1174.3475149440555</c:v>
                </c:pt>
                <c:pt idx="563">
                  <c:v>1162.2476413299976</c:v>
                </c:pt>
                <c:pt idx="564">
                  <c:v>1150.1318256294539</c:v>
                </c:pt>
                <c:pt idx="565">
                  <c:v>1138.0003722914335</c:v>
                </c:pt>
                <c:pt idx="566">
                  <c:v>1125.8535827879805</c:v>
                </c:pt>
                <c:pt idx="567">
                  <c:v>1113.6917556242872</c:v>
                </c:pt>
                <c:pt idx="568">
                  <c:v>1101.5151863492165</c:v>
                </c:pt>
                <c:pt idx="569">
                  <c:v>1089.3241675662207</c:v>
                </c:pt>
                <c:pt idx="570">
                  <c:v>1077.1189889446468</c:v>
                </c:pt>
                <c:pt idx="571">
                  <c:v>1064.8999372314147</c:v>
                </c:pt>
                <c:pt idx="572">
                  <c:v>1052.667296263058</c:v>
                </c:pt>
                <c:pt idx="573">
                  <c:v>1040.4213469781155</c:v>
                </c:pt>
                <c:pt idx="574">
                  <c:v>1028.1623674298614</c:v>
                </c:pt>
                <c:pt idx="575">
                  <c:v>1015.8906327993651</c:v>
                </c:pt>
                <c:pt idx="576">
                  <c:v>1003.6064154088674</c:v>
                </c:pt>
                <c:pt idx="577">
                  <c:v>991.30998473546367</c:v>
                </c:pt>
                <c:pt idx="578">
                  <c:v>979.00160742508285</c:v>
                </c:pt>
                <c:pt idx="579">
                  <c:v>966.6815473067519</c:v>
                </c:pt>
                <c:pt idx="580">
                  <c:v>954.35006540713505</c:v>
                </c:pt>
                <c:pt idx="581">
                  <c:v>942.00741996533816</c:v>
                </c:pt>
                <c:pt idx="582">
                  <c:v>929.65386644796786</c:v>
                </c:pt>
                <c:pt idx="583">
                  <c:v>917.2896575644354</c:v>
                </c:pt>
                <c:pt idx="584">
                  <c:v>904.9150432824955</c:v>
                </c:pt>
                <c:pt idx="585">
                  <c:v>892.5302708440114</c:v>
                </c:pt>
                <c:pt idx="586">
                  <c:v>880.13558478093546</c:v>
                </c:pt>
                <c:pt idx="587">
                  <c:v>867.73122693149719</c:v>
                </c:pt>
                <c:pt idx="588">
                  <c:v>855.31743645658878</c:v>
                </c:pt>
                <c:pt idx="589">
                  <c:v>842.89444985633929</c:v>
                </c:pt>
                <c:pt idx="590">
                  <c:v>830.4625009868696</c:v>
                </c:pt>
                <c:pt idx="591">
                  <c:v>818.02182107721808</c:v>
                </c:pt>
                <c:pt idx="592">
                  <c:v>805.57263874643002</c:v>
                </c:pt>
                <c:pt idx="593">
                  <c:v>793.11518002080072</c:v>
                </c:pt>
                <c:pt idx="594">
                  <c:v>780.6496683512662</c:v>
                </c:pt>
                <c:pt idx="595">
                  <c:v>768.17632463093173</c:v>
                </c:pt>
                <c:pt idx="596">
                  <c:v>755.69536721273096</c:v>
                </c:pt>
                <c:pt idx="597">
                  <c:v>743.20701192720855</c:v>
                </c:pt>
                <c:pt idx="598">
                  <c:v>730.71147210041784</c:v>
                </c:pt>
                <c:pt idx="599">
                  <c:v>718.20895857192647</c:v>
                </c:pt>
                <c:pt idx="600">
                  <c:v>705.69967971292317</c:v>
                </c:pt>
                <c:pt idx="601">
                  <c:v>693.18384144441814</c:v>
                </c:pt>
                <c:pt idx="602">
                  <c:v>680.66164725552983</c:v>
                </c:pt>
                <c:pt idx="603">
                  <c:v>668.13329822185233</c:v>
                </c:pt>
                <c:pt idx="604">
                  <c:v>655.59899302389567</c:v>
                </c:pt>
                <c:pt idx="605">
                  <c:v>643.05892796559306</c:v>
                </c:pt>
                <c:pt idx="606">
                  <c:v>630.51329699286873</c:v>
                </c:pt>
                <c:pt idx="607">
                  <c:v>617.96229171226014</c:v>
                </c:pt>
                <c:pt idx="608">
                  <c:v>605.40610140958813</c:v>
                </c:pt>
                <c:pt idx="609">
                  <c:v>592.84491306866983</c:v>
                </c:pt>
                <c:pt idx="610">
                  <c:v>580.27891139006738</c:v>
                </c:pt>
                <c:pt idx="611">
                  <c:v>567.70827880986826</c:v>
                </c:pt>
                <c:pt idx="612">
                  <c:v>555.13319551849099</c:v>
                </c:pt>
                <c:pt idx="613">
                  <c:v>542.55383947950997</c:v>
                </c:pt>
                <c:pt idx="614">
                  <c:v>529.97038644849613</c:v>
                </c:pt>
                <c:pt idx="615">
                  <c:v>517.3830099918664</c:v>
                </c:pt>
                <c:pt idx="616">
                  <c:v>504.79188150573844</c:v>
                </c:pt>
                <c:pt idx="617">
                  <c:v>492.19717023478489</c:v>
                </c:pt>
                <c:pt idx="618">
                  <c:v>479.59904329108269</c:v>
                </c:pt>
                <c:pt idx="619">
                  <c:v>466.99766567295308</c:v>
                </c:pt>
                <c:pt idx="620">
                  <c:v>454.39320028378734</c:v>
                </c:pt>
                <c:pt idx="621">
                  <c:v>441.78580795085463</c:v>
                </c:pt>
                <c:pt idx="622">
                  <c:v>429.17564744408674</c:v>
                </c:pt>
                <c:pt idx="623">
                  <c:v>416.56287549483659</c:v>
                </c:pt>
                <c:pt idx="624">
                  <c:v>403.94764681460578</c:v>
                </c:pt>
                <c:pt idx="625">
                  <c:v>391.33011411373781</c:v>
                </c:pt>
                <c:pt idx="626">
                  <c:v>378.71042812007272</c:v>
                </c:pt>
                <c:pt idx="627">
                  <c:v>366.08873759756</c:v>
                </c:pt>
                <c:pt idx="628">
                  <c:v>353.46518936482573</c:v>
                </c:pt>
                <c:pt idx="629">
                  <c:v>340.83992831369113</c:v>
                </c:pt>
                <c:pt idx="630">
                  <c:v>328.21309742763833</c:v>
                </c:pt>
                <c:pt idx="631">
                  <c:v>315.58483780022095</c:v>
                </c:pt>
                <c:pt idx="632">
                  <c:v>302.95528865341595</c:v>
                </c:pt>
                <c:pt idx="633">
                  <c:v>290.32458735591382</c:v>
                </c:pt>
                <c:pt idx="634">
                  <c:v>277.6928694413441</c:v>
                </c:pt>
                <c:pt idx="635">
                  <c:v>265.06026862643364</c:v>
                </c:pt>
                <c:pt idx="636">
                  <c:v>252.42691682909458</c:v>
                </c:pt>
                <c:pt idx="637">
                  <c:v>239.79294418643963</c:v>
                </c:pt>
                <c:pt idx="638">
                  <c:v>227.158479072722</c:v>
                </c:pt>
                <c:pt idx="639">
                  <c:v>214.52364811719752</c:v>
                </c:pt>
                <c:pt idx="640">
                  <c:v>201.88857622190679</c:v>
                </c:pt>
                <c:pt idx="641">
                  <c:v>189.25338657937471</c:v>
                </c:pt>
                <c:pt idx="642">
                  <c:v>176.61820069022556</c:v>
                </c:pt>
                <c:pt idx="643">
                  <c:v>163.98313838071141</c:v>
                </c:pt>
                <c:pt idx="644">
                  <c:v>151.34831782015164</c:v>
                </c:pt>
                <c:pt idx="645">
                  <c:v>138.71385553828208</c:v>
                </c:pt>
                <c:pt idx="646">
                  <c:v>126.0798664425114</c:v>
                </c:pt>
                <c:pt idx="647">
                  <c:v>113.44646383508331</c:v>
                </c:pt>
                <c:pt idx="648">
                  <c:v>100.81375943014272</c:v>
                </c:pt>
                <c:pt idx="649">
                  <c:v>88.181863370704377</c:v>
                </c:pt>
                <c:pt idx="650">
                  <c:v>75.550884245522113</c:v>
                </c:pt>
                <c:pt idx="651">
                  <c:v>62.920929105857624</c:v>
                </c:pt>
                <c:pt idx="652">
                  <c:v>50.292103482147027</c:v>
                </c:pt>
                <c:pt idx="653">
                  <c:v>37.664511400564024</c:v>
                </c:pt>
                <c:pt idx="654">
                  <c:v>25.038255399478324</c:v>
                </c:pt>
                <c:pt idx="655">
                  <c:v>12.413436545808132</c:v>
                </c:pt>
                <c:pt idx="656">
                  <c:v>-0.20984554873444772</c:v>
                </c:pt>
                <c:pt idx="657">
                  <c:v>-0.22246803688555708</c:v>
                </c:pt>
                <c:pt idx="658">
                  <c:v>-0.2350905233529581</c:v>
                </c:pt>
                <c:pt idx="659">
                  <c:v>-0.24771300813655481</c:v>
                </c:pt>
                <c:pt idx="660">
                  <c:v>-0.26033549123625122</c:v>
                </c:pt>
                <c:pt idx="661">
                  <c:v>-0.27295797265195132</c:v>
                </c:pt>
                <c:pt idx="662">
                  <c:v>-0.28558045238355911</c:v>
                </c:pt>
                <c:pt idx="663">
                  <c:v>-0.29820293043097862</c:v>
                </c:pt>
                <c:pt idx="664">
                  <c:v>-0.31082540679411386</c:v>
                </c:pt>
                <c:pt idx="665">
                  <c:v>-0.32344788147286885</c:v>
                </c:pt>
                <c:pt idx="666">
                  <c:v>-0.33607035446714761</c:v>
                </c:pt>
                <c:pt idx="667">
                  <c:v>-0.34869282577685412</c:v>
                </c:pt>
                <c:pt idx="668">
                  <c:v>-0.36131529540189244</c:v>
                </c:pt>
                <c:pt idx="669">
                  <c:v>-0.37393776334216661</c:v>
                </c:pt>
                <c:pt idx="670">
                  <c:v>-0.38656022959758057</c:v>
                </c:pt>
                <c:pt idx="671">
                  <c:v>-0.39918269416803842</c:v>
                </c:pt>
                <c:pt idx="672">
                  <c:v>-0.41180515705344417</c:v>
                </c:pt>
                <c:pt idx="673">
                  <c:v>-0.42442761825370184</c:v>
                </c:pt>
                <c:pt idx="674">
                  <c:v>-0.43705007776871546</c:v>
                </c:pt>
                <c:pt idx="675">
                  <c:v>-0.44967253559838904</c:v>
                </c:pt>
                <c:pt idx="676">
                  <c:v>-0.46229499174262667</c:v>
                </c:pt>
                <c:pt idx="677">
                  <c:v>-0.47491744620133231</c:v>
                </c:pt>
                <c:pt idx="678">
                  <c:v>-0.48753989897441002</c:v>
                </c:pt>
                <c:pt idx="679">
                  <c:v>-0.50016235006176379</c:v>
                </c:pt>
                <c:pt idx="680">
                  <c:v>-0.5127847994632978</c:v>
                </c:pt>
                <c:pt idx="681">
                  <c:v>-0.52540724717891596</c:v>
                </c:pt>
                <c:pt idx="682">
                  <c:v>-0.53802969320852234</c:v>
                </c:pt>
                <c:pt idx="683">
                  <c:v>-0.55065213755202103</c:v>
                </c:pt>
                <c:pt idx="684">
                  <c:v>-0.56327458020931598</c:v>
                </c:pt>
                <c:pt idx="685">
                  <c:v>-0.57589702118031127</c:v>
                </c:pt>
                <c:pt idx="686">
                  <c:v>-0.58851946046491099</c:v>
                </c:pt>
                <c:pt idx="687">
                  <c:v>-0.6011418980630191</c:v>
                </c:pt>
                <c:pt idx="688">
                  <c:v>-0.61376433397453967</c:v>
                </c:pt>
                <c:pt idx="689">
                  <c:v>-0.62638676819937678</c:v>
                </c:pt>
                <c:pt idx="690">
                  <c:v>-0.6390092007374345</c:v>
                </c:pt>
                <c:pt idx="691">
                  <c:v>-0.65163163158861681</c:v>
                </c:pt>
                <c:pt idx="692">
                  <c:v>-0.66425406075282789</c:v>
                </c:pt>
                <c:pt idx="693">
                  <c:v>-0.67687648822997171</c:v>
                </c:pt>
                <c:pt idx="694">
                  <c:v>-0.68949891401995234</c:v>
                </c:pt>
                <c:pt idx="695">
                  <c:v>-0.70212133812267374</c:v>
                </c:pt>
                <c:pt idx="696">
                  <c:v>-0.71474376053804012</c:v>
                </c:pt>
                <c:pt idx="697">
                  <c:v>-0.72736618126595542</c:v>
                </c:pt>
                <c:pt idx="698">
                  <c:v>-0.73998860030632374</c:v>
                </c:pt>
                <c:pt idx="699">
                  <c:v>-0.75261101765904925</c:v>
                </c:pt>
                <c:pt idx="700">
                  <c:v>-0.76523343332403593</c:v>
                </c:pt>
                <c:pt idx="701">
                  <c:v>-0.77785584730118773</c:v>
                </c:pt>
                <c:pt idx="702">
                  <c:v>-0.79047825959040885</c:v>
                </c:pt>
                <c:pt idx="703">
                  <c:v>-0.80310067019160336</c:v>
                </c:pt>
                <c:pt idx="704">
                  <c:v>-0.81572307910467534</c:v>
                </c:pt>
                <c:pt idx="705">
                  <c:v>-0.82834548632952876</c:v>
                </c:pt>
                <c:pt idx="706">
                  <c:v>-0.8409678918660678</c:v>
                </c:pt>
                <c:pt idx="707">
                  <c:v>-0.85359029571419642</c:v>
                </c:pt>
                <c:pt idx="708">
                  <c:v>-0.86621269787381883</c:v>
                </c:pt>
                <c:pt idx="709">
                  <c:v>-0.87883509834483908</c:v>
                </c:pt>
                <c:pt idx="710">
                  <c:v>-0.89145749712716116</c:v>
                </c:pt>
                <c:pt idx="711">
                  <c:v>-0.90407989422068924</c:v>
                </c:pt>
                <c:pt idx="712">
                  <c:v>-0.91670228962532729</c:v>
                </c:pt>
                <c:pt idx="713">
                  <c:v>-0.92932468334097951</c:v>
                </c:pt>
                <c:pt idx="714">
                  <c:v>-0.94194707536754996</c:v>
                </c:pt>
                <c:pt idx="715">
                  <c:v>-0.95456946570494272</c:v>
                </c:pt>
                <c:pt idx="716">
                  <c:v>-0.96719185435306176</c:v>
                </c:pt>
                <c:pt idx="717">
                  <c:v>-0.97981424131181138</c:v>
                </c:pt>
                <c:pt idx="718">
                  <c:v>-0.99243662658109555</c:v>
                </c:pt>
                <c:pt idx="719">
                  <c:v>-1.0050590101608183</c:v>
                </c:pt>
                <c:pt idx="720">
                  <c:v>-1.0176813920508838</c:v>
                </c:pt>
                <c:pt idx="721">
                  <c:v>-1.0303037722511961</c:v>
                </c:pt>
                <c:pt idx="722">
                  <c:v>-1.0429261507616594</c:v>
                </c:pt>
                <c:pt idx="723">
                  <c:v>-1.0555485275821777</c:v>
                </c:pt>
                <c:pt idx="724">
                  <c:v>-1.0681709027126551</c:v>
                </c:pt>
                <c:pt idx="725">
                  <c:v>-1.0807932761529957</c:v>
                </c:pt>
                <c:pt idx="726">
                  <c:v>-1.0934156479031036</c:v>
                </c:pt>
                <c:pt idx="727">
                  <c:v>-1.106038017962883</c:v>
                </c:pt>
                <c:pt idx="728">
                  <c:v>-1.118660386332238</c:v>
                </c:pt>
                <c:pt idx="729">
                  <c:v>-1.1312827530110725</c:v>
                </c:pt>
                <c:pt idx="730">
                  <c:v>-1.1439051179992907</c:v>
                </c:pt>
                <c:pt idx="731">
                  <c:v>-1.1565274812967969</c:v>
                </c:pt>
                <c:pt idx="732">
                  <c:v>-1.169149842903495</c:v>
                </c:pt>
                <c:pt idx="733">
                  <c:v>-1.1817722028192892</c:v>
                </c:pt>
                <c:pt idx="734">
                  <c:v>-1.1943945610440836</c:v>
                </c:pt>
                <c:pt idx="735">
                  <c:v>-1.2070169175777823</c:v>
                </c:pt>
                <c:pt idx="736">
                  <c:v>-1.2196392724202894</c:v>
                </c:pt>
                <c:pt idx="737">
                  <c:v>-1.2322616255715089</c:v>
                </c:pt>
                <c:pt idx="738">
                  <c:v>-1.2448839770313451</c:v>
                </c:pt>
                <c:pt idx="739">
                  <c:v>-1.257506326799702</c:v>
                </c:pt>
                <c:pt idx="740">
                  <c:v>-1.2701286748764837</c:v>
                </c:pt>
                <c:pt idx="741">
                  <c:v>-1.2827510212615945</c:v>
                </c:pt>
                <c:pt idx="742">
                  <c:v>-1.2953733659549382</c:v>
                </c:pt>
                <c:pt idx="743">
                  <c:v>-1.3079957089564194</c:v>
                </c:pt>
                <c:pt idx="744">
                  <c:v>-1.3206180502659419</c:v>
                </c:pt>
                <c:pt idx="745">
                  <c:v>-1.33324038988341</c:v>
                </c:pt>
                <c:pt idx="746">
                  <c:v>-1.3458627278087276</c:v>
                </c:pt>
                <c:pt idx="747">
                  <c:v>-1.3584850640417989</c:v>
                </c:pt>
                <c:pt idx="748">
                  <c:v>-1.3711073985825282</c:v>
                </c:pt>
                <c:pt idx="749">
                  <c:v>-1.3837297314308195</c:v>
                </c:pt>
                <c:pt idx="750">
                  <c:v>-1.3963520625865768</c:v>
                </c:pt>
                <c:pt idx="751">
                  <c:v>-1.4089743920497046</c:v>
                </c:pt>
                <c:pt idx="752">
                  <c:v>-1.4215967198201067</c:v>
                </c:pt>
                <c:pt idx="753">
                  <c:v>-1.4342190458976873</c:v>
                </c:pt>
                <c:pt idx="754">
                  <c:v>-1.4468413702823508</c:v>
                </c:pt>
                <c:pt idx="755">
                  <c:v>-1.459463692974001</c:v>
                </c:pt>
                <c:pt idx="756">
                  <c:v>-1.4720860139725422</c:v>
                </c:pt>
                <c:pt idx="757">
                  <c:v>-1.4847083332778785</c:v>
                </c:pt>
                <c:pt idx="758">
                  <c:v>-1.4973306508899142</c:v>
                </c:pt>
                <c:pt idx="759">
                  <c:v>-1.5099529668085532</c:v>
                </c:pt>
                <c:pt idx="760">
                  <c:v>-1.5225752810336997</c:v>
                </c:pt>
                <c:pt idx="761">
                  <c:v>-1.535197593565258</c:v>
                </c:pt>
                <c:pt idx="762">
                  <c:v>-1.5478199044031322</c:v>
                </c:pt>
                <c:pt idx="763">
                  <c:v>-1.5604422135472265</c:v>
                </c:pt>
                <c:pt idx="764">
                  <c:v>-1.5730645209974448</c:v>
                </c:pt>
                <c:pt idx="765">
                  <c:v>-1.5856868267536914</c:v>
                </c:pt>
                <c:pt idx="766">
                  <c:v>-1.5983091308158706</c:v>
                </c:pt>
                <c:pt idx="767">
                  <c:v>-1.6109314331838864</c:v>
                </c:pt>
                <c:pt idx="768">
                  <c:v>-1.6235537338576429</c:v>
                </c:pt>
                <c:pt idx="769">
                  <c:v>-1.6361760328370445</c:v>
                </c:pt>
                <c:pt idx="770">
                  <c:v>-1.6487983301219951</c:v>
                </c:pt>
                <c:pt idx="771">
                  <c:v>-1.6614206257123989</c:v>
                </c:pt>
                <c:pt idx="772">
                  <c:v>-1.6740429196081603</c:v>
                </c:pt>
                <c:pt idx="773">
                  <c:v>-1.6866652118091834</c:v>
                </c:pt>
                <c:pt idx="774">
                  <c:v>-1.6992875023153722</c:v>
                </c:pt>
                <c:pt idx="775">
                  <c:v>-1.711909791126631</c:v>
                </c:pt>
                <c:pt idx="776">
                  <c:v>-1.7245320782428639</c:v>
                </c:pt>
                <c:pt idx="777">
                  <c:v>-1.737154363663975</c:v>
                </c:pt>
                <c:pt idx="778">
                  <c:v>-1.7497766473898686</c:v>
                </c:pt>
                <c:pt idx="779">
                  <c:v>-1.7623989294204487</c:v>
                </c:pt>
                <c:pt idx="780">
                  <c:v>-1.7750212097556197</c:v>
                </c:pt>
                <c:pt idx="781">
                  <c:v>-1.7876434883952859</c:v>
                </c:pt>
                <c:pt idx="782">
                  <c:v>-1.800265765339351</c:v>
                </c:pt>
                <c:pt idx="783">
                  <c:v>-1.8128880405877195</c:v>
                </c:pt>
                <c:pt idx="784">
                  <c:v>-1.8255103141402955</c:v>
                </c:pt>
                <c:pt idx="785">
                  <c:v>-1.8381325859969833</c:v>
                </c:pt>
                <c:pt idx="786">
                  <c:v>-1.850754856157687</c:v>
                </c:pt>
                <c:pt idx="787">
                  <c:v>-1.8633771246223108</c:v>
                </c:pt>
                <c:pt idx="788">
                  <c:v>-1.8759993913907589</c:v>
                </c:pt>
                <c:pt idx="789">
                  <c:v>-1.8886216564629354</c:v>
                </c:pt>
                <c:pt idx="790">
                  <c:v>-1.9012439198387445</c:v>
                </c:pt>
                <c:pt idx="791">
                  <c:v>-1.9138661815180904</c:v>
                </c:pt>
                <c:pt idx="792">
                  <c:v>-1.9264884415008774</c:v>
                </c:pt>
                <c:pt idx="793">
                  <c:v>-1.9391106997870096</c:v>
                </c:pt>
                <c:pt idx="794">
                  <c:v>-1.9517329563763912</c:v>
                </c:pt>
                <c:pt idx="795">
                  <c:v>-1.9643552112689264</c:v>
                </c:pt>
                <c:pt idx="796">
                  <c:v>-1.9769774644645195</c:v>
                </c:pt>
                <c:pt idx="797">
                  <c:v>-1.9895997159630745</c:v>
                </c:pt>
                <c:pt idx="798">
                  <c:v>-2.002221965764496</c:v>
                </c:pt>
                <c:pt idx="799">
                  <c:v>-2.0148442138686877</c:v>
                </c:pt>
                <c:pt idx="800">
                  <c:v>-2.0274664602755541</c:v>
                </c:pt>
                <c:pt idx="801">
                  <c:v>-2.0400887049849992</c:v>
                </c:pt>
                <c:pt idx="802">
                  <c:v>-2.0527109479969274</c:v>
                </c:pt>
                <c:pt idx="803">
                  <c:v>-2.065333189311243</c:v>
                </c:pt>
                <c:pt idx="804">
                  <c:v>-2.0779554289278499</c:v>
                </c:pt>
                <c:pt idx="805">
                  <c:v>-2.0905776668466522</c:v>
                </c:pt>
                <c:pt idx="806">
                  <c:v>-2.1031999030675546</c:v>
                </c:pt>
                <c:pt idx="807">
                  <c:v>-2.1158221375904609</c:v>
                </c:pt>
                <c:pt idx="808">
                  <c:v>-2.1284443704152758</c:v>
                </c:pt>
                <c:pt idx="809">
                  <c:v>-2.1410666015419029</c:v>
                </c:pt>
                <c:pt idx="810">
                  <c:v>-2.1536888309702471</c:v>
                </c:pt>
                <c:pt idx="811">
                  <c:v>-2.1663110587002121</c:v>
                </c:pt>
                <c:pt idx="812">
                  <c:v>-2.1789332847317024</c:v>
                </c:pt>
                <c:pt idx="813">
                  <c:v>-2.1915555090646222</c:v>
                </c:pt>
                <c:pt idx="814">
                  <c:v>-2.2041777316988753</c:v>
                </c:pt>
                <c:pt idx="815">
                  <c:v>-2.2167999526343665</c:v>
                </c:pt>
                <c:pt idx="816">
                  <c:v>-2.2294221718709997</c:v>
                </c:pt>
                <c:pt idx="817">
                  <c:v>-2.242044389408679</c:v>
                </c:pt>
                <c:pt idx="818">
                  <c:v>-2.254666605247309</c:v>
                </c:pt>
                <c:pt idx="819">
                  <c:v>-2.2672888193867937</c:v>
                </c:pt>
                <c:pt idx="820">
                  <c:v>-2.2799110318270372</c:v>
                </c:pt>
                <c:pt idx="821">
                  <c:v>-2.2925332425679441</c:v>
                </c:pt>
                <c:pt idx="822">
                  <c:v>-2.3051554516094184</c:v>
                </c:pt>
                <c:pt idx="823">
                  <c:v>-2.3177776589513641</c:v>
                </c:pt>
                <c:pt idx="824">
                  <c:v>-2.3303998645936859</c:v>
                </c:pt>
                <c:pt idx="825">
                  <c:v>-2.3430220685362877</c:v>
                </c:pt>
                <c:pt idx="826">
                  <c:v>-2.3556442707790741</c:v>
                </c:pt>
                <c:pt idx="827">
                  <c:v>-2.3682664713219492</c:v>
                </c:pt>
                <c:pt idx="828">
                  <c:v>-2.3808886701648171</c:v>
                </c:pt>
                <c:pt idx="829">
                  <c:v>-2.3935108673075822</c:v>
                </c:pt>
                <c:pt idx="830">
                  <c:v>-2.4061330627501487</c:v>
                </c:pt>
                <c:pt idx="831">
                  <c:v>-2.4187552564924206</c:v>
                </c:pt>
                <c:pt idx="832">
                  <c:v>-2.4313774485343025</c:v>
                </c:pt>
                <c:pt idx="833">
                  <c:v>-2.4439996388756984</c:v>
                </c:pt>
                <c:pt idx="834">
                  <c:v>-2.4566218275165128</c:v>
                </c:pt>
                <c:pt idx="835">
                  <c:v>-2.4692440144566499</c:v>
                </c:pt>
                <c:pt idx="836">
                  <c:v>-2.4818661996960136</c:v>
                </c:pt>
                <c:pt idx="837">
                  <c:v>-2.4944883832345086</c:v>
                </c:pt>
                <c:pt idx="838">
                  <c:v>-2.5071105650720389</c:v>
                </c:pt>
                <c:pt idx="839">
                  <c:v>-2.519732745208509</c:v>
                </c:pt>
                <c:pt idx="840">
                  <c:v>-2.532354923643823</c:v>
                </c:pt>
                <c:pt idx="841">
                  <c:v>-2.5449771003778849</c:v>
                </c:pt>
                <c:pt idx="842">
                  <c:v>-2.5575992754105994</c:v>
                </c:pt>
                <c:pt idx="843">
                  <c:v>-2.5702214487418704</c:v>
                </c:pt>
                <c:pt idx="844">
                  <c:v>-2.5828436203716025</c:v>
                </c:pt>
                <c:pt idx="845">
                  <c:v>-2.5954657902996998</c:v>
                </c:pt>
                <c:pt idx="846">
                  <c:v>-2.6080879585260668</c:v>
                </c:pt>
                <c:pt idx="847">
                  <c:v>-2.6207101250506075</c:v>
                </c:pt>
                <c:pt idx="848">
                  <c:v>-2.6333322898732261</c:v>
                </c:pt>
                <c:pt idx="849">
                  <c:v>-2.645954452993827</c:v>
                </c:pt>
                <c:pt idx="850">
                  <c:v>-2.6585766144123144</c:v>
                </c:pt>
                <c:pt idx="851">
                  <c:v>-2.6711987741285927</c:v>
                </c:pt>
                <c:pt idx="852">
                  <c:v>-2.6838209321425661</c:v>
                </c:pt>
                <c:pt idx="853">
                  <c:v>-2.696443088454139</c:v>
                </c:pt>
                <c:pt idx="854">
                  <c:v>-2.7090652430632156</c:v>
                </c:pt>
                <c:pt idx="855">
                  <c:v>-2.7216873959696999</c:v>
                </c:pt>
                <c:pt idx="856">
                  <c:v>-2.7343095471734964</c:v>
                </c:pt>
                <c:pt idx="857">
                  <c:v>-2.7469316966745096</c:v>
                </c:pt>
                <c:pt idx="858">
                  <c:v>-2.7595538444726437</c:v>
                </c:pt>
                <c:pt idx="859">
                  <c:v>-2.7721759905678027</c:v>
                </c:pt>
                <c:pt idx="860">
                  <c:v>-2.7847981349598911</c:v>
                </c:pt>
                <c:pt idx="861">
                  <c:v>-2.7974202776488135</c:v>
                </c:pt>
                <c:pt idx="862">
                  <c:v>-2.8100424186344735</c:v>
                </c:pt>
                <c:pt idx="863">
                  <c:v>-2.822664557916776</c:v>
                </c:pt>
                <c:pt idx="864">
                  <c:v>-2.8352866954956246</c:v>
                </c:pt>
                <c:pt idx="865">
                  <c:v>-2.8479088313709244</c:v>
                </c:pt>
                <c:pt idx="866">
                  <c:v>-2.8605309655425795</c:v>
                </c:pt>
                <c:pt idx="867">
                  <c:v>-2.8731530980104938</c:v>
                </c:pt>
                <c:pt idx="868">
                  <c:v>-2.8857752287745719</c:v>
                </c:pt>
                <c:pt idx="869">
                  <c:v>-2.898397357834718</c:v>
                </c:pt>
                <c:pt idx="870">
                  <c:v>-2.9110194851908364</c:v>
                </c:pt>
                <c:pt idx="871">
                  <c:v>-2.9236416108428314</c:v>
                </c:pt>
                <c:pt idx="872">
                  <c:v>-2.9362637347906073</c:v>
                </c:pt>
                <c:pt idx="873">
                  <c:v>-2.9488858570340684</c:v>
                </c:pt>
                <c:pt idx="874">
                  <c:v>-2.961507977573119</c:v>
                </c:pt>
                <c:pt idx="875">
                  <c:v>-2.9741300964076633</c:v>
                </c:pt>
                <c:pt idx="876">
                  <c:v>-2.9867522135376059</c:v>
                </c:pt>
                <c:pt idx="877">
                  <c:v>-2.9993743289628512</c:v>
                </c:pt>
                <c:pt idx="878">
                  <c:v>-3.0119964426833032</c:v>
                </c:pt>
                <c:pt idx="879">
                  <c:v>-3.0246185546988662</c:v>
                </c:pt>
                <c:pt idx="880">
                  <c:v>-3.0372406650094446</c:v>
                </c:pt>
                <c:pt idx="881">
                  <c:v>-3.0498627736149428</c:v>
                </c:pt>
                <c:pt idx="882">
                  <c:v>-3.0624848805152651</c:v>
                </c:pt>
                <c:pt idx="883">
                  <c:v>-3.0751069857103155</c:v>
                </c:pt>
                <c:pt idx="884">
                  <c:v>-3.0877290891999989</c:v>
                </c:pt>
                <c:pt idx="885">
                  <c:v>-3.100351190984219</c:v>
                </c:pt>
                <c:pt idx="886">
                  <c:v>-3.1129732910628807</c:v>
                </c:pt>
                <c:pt idx="887">
                  <c:v>-3.1255953894358877</c:v>
                </c:pt>
                <c:pt idx="888">
                  <c:v>-3.1382174861031449</c:v>
                </c:pt>
                <c:pt idx="889">
                  <c:v>-3.1508395810645564</c:v>
                </c:pt>
                <c:pt idx="890">
                  <c:v>-3.1634616743200263</c:v>
                </c:pt>
                <c:pt idx="891">
                  <c:v>-3.1760837658694596</c:v>
                </c:pt>
                <c:pt idx="892">
                  <c:v>-3.1887058557127599</c:v>
                </c:pt>
                <c:pt idx="893">
                  <c:v>-3.2013279438498317</c:v>
                </c:pt>
                <c:pt idx="894">
                  <c:v>-3.2139500302805795</c:v>
                </c:pt>
                <c:pt idx="895">
                  <c:v>-3.2265721150049078</c:v>
                </c:pt>
                <c:pt idx="896">
                  <c:v>-3.2391941980227208</c:v>
                </c:pt>
                <c:pt idx="897">
                  <c:v>-3.2518162793339225</c:v>
                </c:pt>
                <c:pt idx="898">
                  <c:v>-3.2644383589384178</c:v>
                </c:pt>
                <c:pt idx="899">
                  <c:v>-3.2770604368361105</c:v>
                </c:pt>
                <c:pt idx="900">
                  <c:v>-3.2896825130269054</c:v>
                </c:pt>
                <c:pt idx="901">
                  <c:v>-3.3023045875107067</c:v>
                </c:pt>
                <c:pt idx="902">
                  <c:v>-3.3149266602874183</c:v>
                </c:pt>
                <c:pt idx="903">
                  <c:v>-3.3275487313569454</c:v>
                </c:pt>
                <c:pt idx="904">
                  <c:v>-3.3401708007191915</c:v>
                </c:pt>
                <c:pt idx="905">
                  <c:v>-3.3527928683740615</c:v>
                </c:pt>
                <c:pt idx="906">
                  <c:v>-3.3654149343214597</c:v>
                </c:pt>
                <c:pt idx="907">
                  <c:v>-3.3780369985612904</c:v>
                </c:pt>
                <c:pt idx="908">
                  <c:v>-3.3906590610934577</c:v>
                </c:pt>
                <c:pt idx="909">
                  <c:v>-3.4032811219178662</c:v>
                </c:pt>
                <c:pt idx="910">
                  <c:v>-3.41590318103442</c:v>
                </c:pt>
                <c:pt idx="911">
                  <c:v>-3.4285252384430236</c:v>
                </c:pt>
                <c:pt idx="912">
                  <c:v>-3.4411472941435814</c:v>
                </c:pt>
                <c:pt idx="913">
                  <c:v>-3.4537693481359981</c:v>
                </c:pt>
                <c:pt idx="914">
                  <c:v>-3.4663914004201777</c:v>
                </c:pt>
                <c:pt idx="915">
                  <c:v>-3.4790134509960247</c:v>
                </c:pt>
                <c:pt idx="916">
                  <c:v>-3.4916354998634431</c:v>
                </c:pt>
                <c:pt idx="917">
                  <c:v>-3.5042575470223376</c:v>
                </c:pt>
                <c:pt idx="918">
                  <c:v>-3.5168795924726126</c:v>
                </c:pt>
                <c:pt idx="919">
                  <c:v>-3.5295016362141722</c:v>
                </c:pt>
                <c:pt idx="920">
                  <c:v>-3.542123678246921</c:v>
                </c:pt>
                <c:pt idx="921">
                  <c:v>-3.5547457185707634</c:v>
                </c:pt>
                <c:pt idx="922">
                  <c:v>-3.5673677571856035</c:v>
                </c:pt>
                <c:pt idx="923">
                  <c:v>-3.5799897940913459</c:v>
                </c:pt>
                <c:pt idx="924">
                  <c:v>-3.592611829287895</c:v>
                </c:pt>
                <c:pt idx="925">
                  <c:v>-3.605233862775155</c:v>
                </c:pt>
                <c:pt idx="926">
                  <c:v>-3.6178558945530304</c:v>
                </c:pt>
                <c:pt idx="927">
                  <c:v>-3.6304779246214256</c:v>
                </c:pt>
                <c:pt idx="928">
                  <c:v>-3.6430999529802452</c:v>
                </c:pt>
                <c:pt idx="929">
                  <c:v>-3.6557219796293934</c:v>
                </c:pt>
                <c:pt idx="930">
                  <c:v>-3.6683440045687745</c:v>
                </c:pt>
                <c:pt idx="931">
                  <c:v>-3.6809660277982927</c:v>
                </c:pt>
                <c:pt idx="932">
                  <c:v>-3.6935880493178526</c:v>
                </c:pt>
                <c:pt idx="933">
                  <c:v>-3.7062100691273585</c:v>
                </c:pt>
                <c:pt idx="934">
                  <c:v>-3.7188320872267151</c:v>
                </c:pt>
                <c:pt idx="935">
                  <c:v>-3.7314541036158264</c:v>
                </c:pt>
                <c:pt idx="936">
                  <c:v>-3.744076118294597</c:v>
                </c:pt>
                <c:pt idx="937">
                  <c:v>-3.7566981312629313</c:v>
                </c:pt>
                <c:pt idx="938">
                  <c:v>-3.7693201425207334</c:v>
                </c:pt>
                <c:pt idx="939">
                  <c:v>-3.7819421520679084</c:v>
                </c:pt>
                <c:pt idx="940">
                  <c:v>-3.7945641599043598</c:v>
                </c:pt>
                <c:pt idx="941">
                  <c:v>-3.8071861660299926</c:v>
                </c:pt>
                <c:pt idx="942">
                  <c:v>-3.8198081704447109</c:v>
                </c:pt>
                <c:pt idx="943">
                  <c:v>-3.8324301731484196</c:v>
                </c:pt>
                <c:pt idx="944">
                  <c:v>-3.8450521741410224</c:v>
                </c:pt>
                <c:pt idx="945">
                  <c:v>-3.8576741734224242</c:v>
                </c:pt>
                <c:pt idx="946">
                  <c:v>-3.8702961709925292</c:v>
                </c:pt>
                <c:pt idx="947">
                  <c:v>-3.8829181668512418</c:v>
                </c:pt>
                <c:pt idx="948">
                  <c:v>-3.8955401609984666</c:v>
                </c:pt>
                <c:pt idx="949">
                  <c:v>-3.908162153434108</c:v>
                </c:pt>
                <c:pt idx="950">
                  <c:v>-3.9207841441580702</c:v>
                </c:pt>
                <c:pt idx="951">
                  <c:v>-3.9334061331702577</c:v>
                </c:pt>
                <c:pt idx="952">
                  <c:v>-3.9460281204705749</c:v>
                </c:pt>
                <c:pt idx="953">
                  <c:v>-3.9586501060589265</c:v>
                </c:pt>
                <c:pt idx="954">
                  <c:v>-3.9712720899352165</c:v>
                </c:pt>
                <c:pt idx="955">
                  <c:v>-3.9838940720993494</c:v>
                </c:pt>
                <c:pt idx="956">
                  <c:v>-3.9965160525512298</c:v>
                </c:pt>
                <c:pt idx="957">
                  <c:v>-4.0091380312907621</c:v>
                </c:pt>
                <c:pt idx="958">
                  <c:v>-4.0217600083178509</c:v>
                </c:pt>
                <c:pt idx="959">
                  <c:v>-4.0343819836324002</c:v>
                </c:pt>
                <c:pt idx="960">
                  <c:v>-4.0470039572343142</c:v>
                </c:pt>
                <c:pt idx="961">
                  <c:v>-4.0596259291234977</c:v>
                </c:pt>
                <c:pt idx="962">
                  <c:v>-4.0722478992998559</c:v>
                </c:pt>
                <c:pt idx="963">
                  <c:v>-4.0848698677632918</c:v>
                </c:pt>
                <c:pt idx="964">
                  <c:v>-4.0974918345137104</c:v>
                </c:pt>
                <c:pt idx="965">
                  <c:v>-4.1101137995510166</c:v>
                </c:pt>
                <c:pt idx="966">
                  <c:v>-4.1227357628751147</c:v>
                </c:pt>
                <c:pt idx="967">
                  <c:v>-4.1353577244859085</c:v>
                </c:pt>
                <c:pt idx="968">
                  <c:v>-4.1479796843833032</c:v>
                </c:pt>
                <c:pt idx="969">
                  <c:v>-4.1606016425672028</c:v>
                </c:pt>
                <c:pt idx="970">
                  <c:v>-4.1732235990375113</c:v>
                </c:pt>
                <c:pt idx="971">
                  <c:v>-4.1858455537941337</c:v>
                </c:pt>
                <c:pt idx="972">
                  <c:v>-4.198467506836975</c:v>
                </c:pt>
                <c:pt idx="973">
                  <c:v>-4.2110894581659393</c:v>
                </c:pt>
                <c:pt idx="974">
                  <c:v>-4.2237114077809306</c:v>
                </c:pt>
                <c:pt idx="975">
                  <c:v>-4.236333355681853</c:v>
                </c:pt>
                <c:pt idx="976">
                  <c:v>-4.2489553018686115</c:v>
                </c:pt>
                <c:pt idx="977">
                  <c:v>-4.261577246341111</c:v>
                </c:pt>
                <c:pt idx="978">
                  <c:v>-4.2741991890992557</c:v>
                </c:pt>
                <c:pt idx="979">
                  <c:v>-4.2868211301429495</c:v>
                </c:pt>
                <c:pt idx="980">
                  <c:v>-4.2994430694720975</c:v>
                </c:pt>
                <c:pt idx="981">
                  <c:v>-4.3120650070866038</c:v>
                </c:pt>
                <c:pt idx="982">
                  <c:v>-4.3246869429863724</c:v>
                </c:pt>
                <c:pt idx="983">
                  <c:v>-4.3373088771713082</c:v>
                </c:pt>
                <c:pt idx="984">
                  <c:v>-4.3499308096413163</c:v>
                </c:pt>
                <c:pt idx="985">
                  <c:v>-4.3625527403963007</c:v>
                </c:pt>
                <c:pt idx="986">
                  <c:v>-4.3751746694361655</c:v>
                </c:pt>
                <c:pt idx="987">
                  <c:v>-4.3877965967608157</c:v>
                </c:pt>
                <c:pt idx="988">
                  <c:v>-4.4004185223701553</c:v>
                </c:pt>
                <c:pt idx="989">
                  <c:v>-4.4130404462640893</c:v>
                </c:pt>
                <c:pt idx="990">
                  <c:v>-4.4256623684425218</c:v>
                </c:pt>
                <c:pt idx="991">
                  <c:v>-4.4382842889053569</c:v>
                </c:pt>
                <c:pt idx="992">
                  <c:v>-4.4509062076524994</c:v>
                </c:pt>
                <c:pt idx="993">
                  <c:v>-4.4635281246838536</c:v>
                </c:pt>
                <c:pt idx="994">
                  <c:v>-4.4761500399993244</c:v>
                </c:pt>
                <c:pt idx="995">
                  <c:v>-4.4887719535988166</c:v>
                </c:pt>
                <c:pt idx="996">
                  <c:v>-4.5013938654822336</c:v>
                </c:pt>
                <c:pt idx="997">
                  <c:v>-4.5140157756494803</c:v>
                </c:pt>
                <c:pt idx="998">
                  <c:v>-4.5266376841004616</c:v>
                </c:pt>
                <c:pt idx="999">
                  <c:v>-4.5392595908350817</c:v>
                </c:pt>
                <c:pt idx="1000">
                  <c:v>-4.5518814958532454</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86.435214228857916</c:v>
                </c:pt>
                <c:pt idx="1">
                  <c:v>86.652748628139761</c:v>
                </c:pt>
                <c:pt idx="2">
                  <c:v>86.87353931152812</c:v>
                </c:pt>
                <c:pt idx="3">
                  <c:v>87.100715612016472</c:v>
                </c:pt>
                <c:pt idx="4">
                  <c:v>87.335345034579277</c:v>
                </c:pt>
                <c:pt idx="5">
                  <c:v>87.577186296298791</c:v>
                </c:pt>
                <c:pt idx="6">
                  <c:v>87.826072589199697</c:v>
                </c:pt>
                <c:pt idx="7">
                  <c:v>88.081988361761233</c:v>
                </c:pt>
                <c:pt idx="8">
                  <c:v>88.344993930229876</c:v>
                </c:pt>
                <c:pt idx="9">
                  <c:v>88.615149518170981</c:v>
                </c:pt>
                <c:pt idx="10">
                  <c:v>88.892515258211745</c:v>
                </c:pt>
                <c:pt idx="11">
                  <c:v>89.177143226240773</c:v>
                </c:pt>
                <c:pt idx="12">
                  <c:v>89.469069420918501</c:v>
                </c:pt>
                <c:pt idx="13">
                  <c:v>89.768321659295381</c:v>
                </c:pt>
                <c:pt idx="14">
                  <c:v>90.074927528281407</c:v>
                </c:pt>
                <c:pt idx="15">
                  <c:v>90.388914388379362</c:v>
                </c:pt>
                <c:pt idx="16">
                  <c:v>90.710309377077905</c:v>
                </c:pt>
                <c:pt idx="17">
                  <c:v>91.039139411933164</c:v>
                </c:pt>
                <c:pt idx="18">
                  <c:v>91.375431193364179</c:v>
                </c:pt>
                <c:pt idx="19">
                  <c:v>91.719211207185523</c:v>
                </c:pt>
                <c:pt idx="20">
                  <c:v>92.070505726897863</c:v>
                </c:pt>
                <c:pt idx="21">
                  <c:v>92.429337572421517</c:v>
                </c:pt>
                <c:pt idx="22">
                  <c:v>92.795722848707257</c:v>
                </c:pt>
                <c:pt idx="23">
                  <c:v>93.169674164637684</c:v>
                </c:pt>
                <c:pt idx="24">
                  <c:v>93.551203872347259</c:v>
                </c:pt>
                <c:pt idx="25">
                  <c:v>93.940324069895127</c:v>
                </c:pt>
                <c:pt idx="26">
                  <c:v>94.337046603758097</c:v>
                </c:pt>
                <c:pt idx="27">
                  <c:v>94.741383071157983</c:v>
                </c:pt>
                <c:pt idx="28">
                  <c:v>95.153344822236093</c:v>
                </c:pt>
                <c:pt idx="29">
                  <c:v>95.572942962086586</c:v>
                </c:pt>
                <c:pt idx="30">
                  <c:v>96.000188352659521</c:v>
                </c:pt>
                <c:pt idx="31">
                  <c:v>96.435091614543396</c:v>
                </c:pt>
                <c:pt idx="32">
                  <c:v>96.877663128636414</c:v>
                </c:pt>
                <c:pt idx="33">
                  <c:v>97.327913037714694</c:v>
                </c:pt>
                <c:pt idx="34">
                  <c:v>97.7858512479052</c:v>
                </c:pt>
                <c:pt idx="35">
                  <c:v>98.25148743007064</c:v>
                </c:pt>
                <c:pt idx="36">
                  <c:v>98.724831021112692</c:v>
                </c:pt>
                <c:pt idx="37">
                  <c:v>99.205891225199892</c:v>
                </c:pt>
                <c:pt idx="38">
                  <c:v>99.694677014925702</c:v>
                </c:pt>
                <c:pt idx="39">
                  <c:v>100.19119713240208</c:v>
                </c:pt>
                <c:pt idx="40">
                  <c:v>100.69546009029341</c:v>
                </c:pt>
                <c:pt idx="41">
                  <c:v>101.20747158427501</c:v>
                </c:pt>
                <c:pt idx="42">
                  <c:v>101.7272318922405</c:v>
                </c:pt>
                <c:pt idx="43">
                  <c:v>102.25473844729009</c:v>
                </c:pt>
                <c:pt idx="44">
                  <c:v>102.789988424375</c:v>
                </c:pt>
                <c:pt idx="45">
                  <c:v>103.33297874208969</c:v>
                </c:pt>
                <c:pt idx="46">
                  <c:v>103.88370606442102</c:v>
                </c:pt>
                <c:pt idx="47">
                  <c:v>104.44216680245754</c:v>
                </c:pt>
                <c:pt idx="48">
                  <c:v>105.00835711606254</c:v>
                </c:pt>
                <c:pt idx="49">
                  <c:v>105.5822729155141</c:v>
                </c:pt>
                <c:pt idx="50">
                  <c:v>106.16390986311477</c:v>
                </c:pt>
                <c:pt idx="51">
                  <c:v>106.75326337477399</c:v>
                </c:pt>
                <c:pt idx="52">
                  <c:v>107.35032862156559</c:v>
                </c:pt>
                <c:pt idx="53">
                  <c:v>107.95510053126284</c:v>
                </c:pt>
                <c:pt idx="54">
                  <c:v>108.56757378985326</c:v>
                </c:pt>
                <c:pt idx="55">
                  <c:v>109.18774284303528</c:v>
                </c:pt>
                <c:pt idx="56">
                  <c:v>109.81560189769881</c:v>
                </c:pt>
                <c:pt idx="57">
                  <c:v>110.45114492339133</c:v>
                </c:pt>
                <c:pt idx="58">
                  <c:v>111.09436565377136</c:v>
                </c:pt>
                <c:pt idx="59">
                  <c:v>111.74525758805098</c:v>
                </c:pt>
                <c:pt idx="60">
                  <c:v>112.4038139924286</c:v>
                </c:pt>
                <c:pt idx="61">
                  <c:v>113.07002790151377</c:v>
                </c:pt>
                <c:pt idx="62">
                  <c:v>113.743892119745</c:v>
                </c:pt>
                <c:pt idx="63">
                  <c:v>114.42539922280197</c:v>
                </c:pt>
                <c:pt idx="64">
                  <c:v>115.11454155901333</c:v>
                </c:pt>
                <c:pt idx="65">
                  <c:v>115.81131125076098</c:v>
                </c:pt>
                <c:pt idx="66">
                  <c:v>116.51570019588199</c:v>
                </c:pt>
                <c:pt idx="67">
                  <c:v>117.22770006906903</c:v>
                </c:pt>
                <c:pt idx="68">
                  <c:v>117.94730232327021</c:v>
                </c:pt>
                <c:pt idx="69">
                  <c:v>118.67449819108907</c:v>
                </c:pt>
                <c:pt idx="70">
                  <c:v>119.40927868618562</c:v>
                </c:pt>
                <c:pt idx="71">
                  <c:v>120.15163460467893</c:v>
                </c:pt>
                <c:pt idx="72">
                  <c:v>120.90155652655226</c:v>
                </c:pt>
                <c:pt idx="73">
                  <c:v>121.6590348170609</c:v>
                </c:pt>
                <c:pt idx="74">
                  <c:v>122.42405962814371</c:v>
                </c:pt>
                <c:pt idx="75">
                  <c:v>123.19662089983862</c:v>
                </c:pt>
                <c:pt idx="76">
                  <c:v>123.97670836170276</c:v>
                </c:pt>
                <c:pt idx="77">
                  <c:v>124.76431153423746</c:v>
                </c:pt>
                <c:pt idx="78">
                  <c:v>125.55941973031878</c:v>
                </c:pt>
                <c:pt idx="79">
                  <c:v>126.36202205663376</c:v>
                </c:pt>
                <c:pt idx="80">
                  <c:v>127.17210741512292</c:v>
                </c:pt>
                <c:pt idx="81">
                  <c:v>127.98966175865122</c:v>
                </c:pt>
                <c:pt idx="82">
                  <c:v>128.81466533722195</c:v>
                </c:pt>
                <c:pt idx="83">
                  <c:v>129.64709543597317</c:v>
                </c:pt>
                <c:pt idx="84">
                  <c:v>130.48692912316511</c:v>
                </c:pt>
                <c:pt idx="85">
                  <c:v>131.33414325269581</c:v>
                </c:pt>
                <c:pt idx="86">
                  <c:v>132.18871446662055</c:v>
                </c:pt>
                <c:pt idx="87">
                  <c:v>133.05061919767508</c:v>
                </c:pt>
                <c:pt idx="88">
                  <c:v>133.91983367180291</c:v>
                </c:pt>
                <c:pt idx="89">
                  <c:v>134.79633391068646</c:v>
                </c:pt>
                <c:pt idx="90">
                  <c:v>135.68009573428216</c:v>
                </c:pt>
                <c:pt idx="91">
                  <c:v>136.57109353783008</c:v>
                </c:pt>
                <c:pt idx="92">
                  <c:v>137.46929906517065</c:v>
                </c:pt>
                <c:pt idx="93">
                  <c:v>138.3746826336658</c:v>
                </c:pt>
                <c:pt idx="94">
                  <c:v>139.28721436306384</c:v>
                </c:pt>
                <c:pt idx="95">
                  <c:v>140.20686417853844</c:v>
                </c:pt>
                <c:pt idx="96">
                  <c:v>141.13360181372838</c:v>
                </c:pt>
                <c:pt idx="97">
                  <c:v>142.06739681377772</c:v>
                </c:pt>
                <c:pt idx="98">
                  <c:v>143.00821853837635</c:v>
                </c:pt>
                <c:pt idx="99">
                  <c:v>143.95603616480048</c:v>
                </c:pt>
                <c:pt idx="100">
                  <c:v>144.91081869095285</c:v>
                </c:pt>
                <c:pt idx="101">
                  <c:v>145.87253474043831</c:v>
                </c:pt>
                <c:pt idx="102">
                  <c:v>146.8411523671279</c:v>
                </c:pt>
                <c:pt idx="103">
                  <c:v>147.81663925580872</c:v>
                </c:pt>
                <c:pt idx="104">
                  <c:v>148.79896292338188</c:v>
                </c:pt>
                <c:pt idx="105">
                  <c:v>149.78809072197478</c:v>
                </c:pt>
                <c:pt idx="106">
                  <c:v>150.78398984205072</c:v>
                </c:pt>
                <c:pt idx="107">
                  <c:v>151.7866273155154</c:v>
                </c:pt>
                <c:pt idx="108">
                  <c:v>152.79597001882021</c:v>
                </c:pt>
                <c:pt idx="109">
                  <c:v>153.81198467606157</c:v>
                </c:pt>
                <c:pt idx="110">
                  <c:v>154.83463786207636</c:v>
                </c:pt>
                <c:pt idx="111">
                  <c:v>155.86389830678925</c:v>
                </c:pt>
                <c:pt idx="112">
                  <c:v>156.89973920453133</c:v>
                </c:pt>
                <c:pt idx="113">
                  <c:v>157.94213591822063</c:v>
                </c:pt>
                <c:pt idx="114">
                  <c:v>158.99106367814232</c:v>
                </c:pt>
                <c:pt idx="115">
                  <c:v>160.04649758418384</c:v>
                </c:pt>
                <c:pt idx="116">
                  <c:v>161.10841260806993</c:v>
                </c:pt>
                <c:pt idx="117">
                  <c:v>162.17678359559739</c:v>
                </c:pt>
                <c:pt idx="118">
                  <c:v>163.25158526886932</c:v>
                </c:pt>
                <c:pt idx="119">
                  <c:v>164.3327922285286</c:v>
                </c:pt>
                <c:pt idx="120">
                  <c:v>165.42037895599015</c:v>
                </c:pt>
                <c:pt idx="121">
                  <c:v>166.51431596267176</c:v>
                </c:pt>
                <c:pt idx="122">
                  <c:v>167.61456593226973</c:v>
                </c:pt>
                <c:pt idx="123">
                  <c:v>168.72108757464079</c:v>
                </c:pt>
                <c:pt idx="124">
                  <c:v>169.83383948733436</c:v>
                </c:pt>
                <c:pt idx="125">
                  <c:v>170.95278015920621</c:v>
                </c:pt>
                <c:pt idx="126">
                  <c:v>172.07786797401624</c:v>
                </c:pt>
                <c:pt idx="127">
                  <c:v>173.20906121400986</c:v>
                </c:pt>
                <c:pt idx="128">
                  <c:v>174.34631806348241</c:v>
                </c:pt>
                <c:pt idx="129">
                  <c:v>175.48959661232627</c:v>
                </c:pt>
                <c:pt idx="130">
                  <c:v>176.63885485955981</c:v>
                </c:pt>
                <c:pt idx="131">
                  <c:v>177.79404969879801</c:v>
                </c:pt>
                <c:pt idx="132">
                  <c:v>178.95513590232312</c:v>
                </c:pt>
                <c:pt idx="133">
                  <c:v>180.1220671430703</c:v>
                </c:pt>
                <c:pt idx="134">
                  <c:v>181.29479701816555</c:v>
                </c:pt>
                <c:pt idx="135">
                  <c:v>182.47327905273971</c:v>
                </c:pt>
                <c:pt idx="136">
                  <c:v>183.65746670371641</c:v>
                </c:pt>
                <c:pt idx="137">
                  <c:v>184.84731336357424</c:v>
                </c:pt>
                <c:pt idx="138">
                  <c:v>186.04277236408208</c:v>
                </c:pt>
                <c:pt idx="139">
                  <c:v>187.2437969800074</c:v>
                </c:pt>
                <c:pt idx="140">
                  <c:v>188.45034043279679</c:v>
                </c:pt>
                <c:pt idx="141">
                  <c:v>189.66234361269389</c:v>
                </c:pt>
                <c:pt idx="142">
                  <c:v>190.87972279007661</c:v>
                </c:pt>
                <c:pt idx="143">
                  <c:v>192.10238191705201</c:v>
                </c:pt>
                <c:pt idx="144">
                  <c:v>193.33022494252478</c:v>
                </c:pt>
                <c:pt idx="145">
                  <c:v>194.56315582118808</c:v>
                </c:pt>
                <c:pt idx="146">
                  <c:v>195.8010785223907</c:v>
                </c:pt>
                <c:pt idx="147">
                  <c:v>197.04389703887904</c:v>
                </c:pt>
                <c:pt idx="148">
                  <c:v>198.29151539541249</c:v>
                </c:pt>
                <c:pt idx="149">
                  <c:v>199.54383765725143</c:v>
                </c:pt>
                <c:pt idx="150">
                  <c:v>200.80076793851623</c:v>
                </c:pt>
                <c:pt idx="151">
                  <c:v>202.06221041041653</c:v>
                </c:pt>
                <c:pt idx="152">
                  <c:v>203.32806930934956</c:v>
                </c:pt>
                <c:pt idx="153">
                  <c:v>204.5982489448669</c:v>
                </c:pt>
                <c:pt idx="154">
                  <c:v>205.87265370750839</c:v>
                </c:pt>
                <c:pt idx="155">
                  <c:v>207.15118807650279</c:v>
                </c:pt>
                <c:pt idx="156">
                  <c:v>208.43369774349654</c:v>
                </c:pt>
                <c:pt idx="157">
                  <c:v>209.71991075885683</c:v>
                </c:pt>
                <c:pt idx="158">
                  <c:v>211.00949663194234</c:v>
                </c:pt>
                <c:pt idx="159">
                  <c:v>212.30212543419054</c:v>
                </c:pt>
                <c:pt idx="160">
                  <c:v>213.59746785675802</c:v>
                </c:pt>
                <c:pt idx="161">
                  <c:v>214.89512015506784</c:v>
                </c:pt>
                <c:pt idx="162">
                  <c:v>216.19452922662683</c:v>
                </c:pt>
                <c:pt idx="163">
                  <c:v>217.49507539434194</c:v>
                </c:pt>
                <c:pt idx="164">
                  <c:v>218.7961550978774</c:v>
                </c:pt>
                <c:pt idx="165">
                  <c:v>220.09724573197946</c:v>
                </c:pt>
                <c:pt idx="166">
                  <c:v>221.39797025697322</c:v>
                </c:pt>
                <c:pt idx="167">
                  <c:v>222.69797018423819</c:v>
                </c:pt>
                <c:pt idx="168">
                  <c:v>223.99681851675871</c:v>
                </c:pt>
                <c:pt idx="169">
                  <c:v>225.2939617487562</c:v>
                </c:pt>
                <c:pt idx="170">
                  <c:v>226.58870181249659</c:v>
                </c:pt>
                <c:pt idx="171">
                  <c:v>227.88055476623012</c:v>
                </c:pt>
                <c:pt idx="172">
                  <c:v>229.16940979966401</c:v>
                </c:pt>
                <c:pt idx="173">
                  <c:v>230.45528263671551</c:v>
                </c:pt>
                <c:pt idx="174">
                  <c:v>231.73818887722925</c:v>
                </c:pt>
                <c:pt idx="175">
                  <c:v>233.01814399829357</c:v>
                </c:pt>
                <c:pt idx="176">
                  <c:v>234.29516335553924</c:v>
                </c:pt>
                <c:pt idx="177">
                  <c:v>235.56926218442101</c:v>
                </c:pt>
                <c:pt idx="178">
                  <c:v>236.84045560148209</c:v>
                </c:pt>
                <c:pt idx="179">
                  <c:v>238.10875860560208</c:v>
                </c:pt>
                <c:pt idx="180">
                  <c:v>239.37418607922839</c:v>
                </c:pt>
                <c:pt idx="181">
                  <c:v>240.63675278959158</c:v>
                </c:pt>
                <c:pt idx="182">
                  <c:v>241.8964733899046</c:v>
                </c:pt>
                <c:pt idx="183">
                  <c:v>243.15336242054661</c:v>
                </c:pt>
                <c:pt idx="184">
                  <c:v>244.40743431023125</c:v>
                </c:pt>
                <c:pt idx="185">
                  <c:v>245.65870337715978</c:v>
                </c:pt>
                <c:pt idx="186">
                  <c:v>246.9071838301592</c:v>
                </c:pt>
                <c:pt idx="187">
                  <c:v>248.15288976980582</c:v>
                </c:pt>
                <c:pt idx="188">
                  <c:v>249.39583518953427</c:v>
                </c:pt>
                <c:pt idx="189">
                  <c:v>250.63603397673216</c:v>
                </c:pt>
                <c:pt idx="190">
                  <c:v>251.87349991382098</c:v>
                </c:pt>
                <c:pt idx="191">
                  <c:v>253.10824667932283</c:v>
                </c:pt>
                <c:pt idx="192">
                  <c:v>254.34028784891387</c:v>
                </c:pt>
                <c:pt idx="193">
                  <c:v>255.5696368964642</c:v>
                </c:pt>
                <c:pt idx="194">
                  <c:v>256.79630719506463</c:v>
                </c:pt>
                <c:pt idx="195">
                  <c:v>258.02031201804027</c:v>
                </c:pt>
                <c:pt idx="196">
                  <c:v>259.24166453995173</c:v>
                </c:pt>
                <c:pt idx="197">
                  <c:v>260.46037783758328</c:v>
                </c:pt>
                <c:pt idx="198">
                  <c:v>261.67646489091885</c:v>
                </c:pt>
                <c:pt idx="199">
                  <c:v>262.88993858410583</c:v>
                </c:pt>
                <c:pt idx="200">
                  <c:v>264.10081170640672</c:v>
                </c:pt>
                <c:pt idx="201">
                  <c:v>276.06749436615092</c:v>
                </c:pt>
                <c:pt idx="202">
                  <c:v>287.78221709989651</c:v>
                </c:pt>
                <c:pt idx="203">
                  <c:v>299.2569312665679</c:v>
                </c:pt>
                <c:pt idx="204">
                  <c:v>310.50275126743134</c:v>
                </c:pt>
                <c:pt idx="205">
                  <c:v>321.53003206264088</c:v>
                </c:pt>
                <c:pt idx="206">
                  <c:v>332.34843783860765</c:v>
                </c:pt>
                <c:pt idx="207">
                  <c:v>342.96700301901416</c:v>
                </c:pt>
                <c:pt idx="208">
                  <c:v>353.39418662793599</c:v>
                </c:pt>
                <c:pt idx="209">
                  <c:v>363.63792086115996</c:v>
                </c:pt>
                <c:pt idx="210">
                  <c:v>373.70565459526779</c:v>
                </c:pt>
                <c:pt idx="211">
                  <c:v>383.60439245854241</c:v>
                </c:pt>
                <c:pt idx="212">
                  <c:v>393.34072999939139</c:v>
                </c:pt>
                <c:pt idx="213">
                  <c:v>402.92088541368821</c:v>
                </c:pt>
                <c:pt idx="214">
                  <c:v>412.35072822972705</c:v>
                </c:pt>
                <c:pt idx="215">
                  <c:v>421.63580529637079</c:v>
                </c:pt>
                <c:pt idx="216">
                  <c:v>430.78136437482004</c:v>
                </c:pt>
                <c:pt idx="217">
                  <c:v>439.79237559592332</c:v>
                </c:pt>
                <c:pt idx="218">
                  <c:v>448.67355101199814</c:v>
                </c:pt>
                <c:pt idx="219">
                  <c:v>457.42936244385351</c:v>
                </c:pt>
                <c:pt idx="220">
                  <c:v>466.06405779936244</c:v>
                </c:pt>
                <c:pt idx="221">
                  <c:v>474.58167601891694</c:v>
                </c:pt>
                <c:pt idx="222">
                  <c:v>482.98606078490906</c:v>
                </c:pt>
                <c:pt idx="223">
                  <c:v>491.28087311659237</c:v>
                </c:pt>
                <c:pt idx="224">
                  <c:v>499.46960295794162</c:v>
                </c:pt>
                <c:pt idx="225">
                  <c:v>507.55557985414589</c:v>
                </c:pt>
                <c:pt idx="226">
                  <c:v>515.54198280189371</c:v>
                </c:pt>
                <c:pt idx="227">
                  <c:v>523.43184934942781</c:v>
                </c:pt>
                <c:pt idx="228">
                  <c:v>531.22808401428472</c:v>
                </c:pt>
                <c:pt idx="229">
                  <c:v>538.93346607953731</c:v>
                </c:pt>
                <c:pt idx="230">
                  <c:v>546.55065682309953</c:v>
                </c:pt>
                <c:pt idx="231">
                  <c:v>554.08220622912154</c:v>
                </c:pt>
                <c:pt idx="232">
                  <c:v>561.53055922560725</c:v>
                </c:pt>
                <c:pt idx="233">
                  <c:v>568.89806148803984</c:v>
                </c:pt>
                <c:pt idx="234">
                  <c:v>576.18696484494205</c:v>
                </c:pt>
                <c:pt idx="235">
                  <c:v>583.39943231785992</c:v>
                </c:pt>
                <c:pt idx="236">
                  <c:v>590.53754282519253</c:v>
                </c:pt>
                <c:pt idx="237">
                  <c:v>597.60329557655461</c:v>
                </c:pt>
                <c:pt idx="238">
                  <c:v>604.59861418190621</c:v>
                </c:pt>
                <c:pt idx="239">
                  <c:v>611.52535049748985</c:v>
                </c:pt>
                <c:pt idx="240">
                  <c:v>618.38528822864566</c:v>
                </c:pt>
                <c:pt idx="241">
                  <c:v>625.18014630780203</c:v>
                </c:pt>
                <c:pt idx="242">
                  <c:v>631.91158206434704</c:v>
                </c:pt>
                <c:pt idx="243">
                  <c:v>638.58119420164894</c:v>
                </c:pt>
                <c:pt idx="244">
                  <c:v>645.19052559519548</c:v>
                </c:pt>
                <c:pt idx="245">
                  <c:v>651.74106592465148</c:v>
                </c:pt>
                <c:pt idx="246">
                  <c:v>658.23425415157135</c:v>
                </c:pt>
                <c:pt idx="247">
                  <c:v>664.67148085354449</c:v>
                </c:pt>
                <c:pt idx="248">
                  <c:v>671.05409042467625</c:v>
                </c:pt>
                <c:pt idx="249">
                  <c:v>677.38338315151759</c:v>
                </c:pt>
                <c:pt idx="250">
                  <c:v>683.66061717283469</c:v>
                </c:pt>
                <c:pt idx="251">
                  <c:v>689.88701033095401</c:v>
                </c:pt>
                <c:pt idx="252">
                  <c:v>696.06374192182147</c:v>
                </c:pt>
                <c:pt idx="253">
                  <c:v>702.19195435036693</c:v>
                </c:pt>
                <c:pt idx="254">
                  <c:v>708.27275469726851</c:v>
                </c:pt>
                <c:pt idx="255">
                  <c:v>714.30721620275528</c:v>
                </c:pt>
                <c:pt idx="256">
                  <c:v>720.29637967266899</c:v>
                </c:pt>
                <c:pt idx="257">
                  <c:v>726.24125481162423</c:v>
                </c:pt>
                <c:pt idx="258">
                  <c:v>732.14282148775499</c:v>
                </c:pt>
                <c:pt idx="259">
                  <c:v>738.00203093321522</c:v>
                </c:pt>
                <c:pt idx="260">
                  <c:v>743.81980688430326</c:v>
                </c:pt>
                <c:pt idx="261">
                  <c:v>749.59704666481014</c:v>
                </c:pt>
                <c:pt idx="262">
                  <c:v>755.33462221594004</c:v>
                </c:pt>
                <c:pt idx="263">
                  <c:v>761.03338107592083</c:v>
                </c:pt>
                <c:pt idx="264">
                  <c:v>766.69414731220957</c:v>
                </c:pt>
                <c:pt idx="265">
                  <c:v>772.31772240900318</c:v>
                </c:pt>
                <c:pt idx="266">
                  <c:v>777.90488611257979</c:v>
                </c:pt>
                <c:pt idx="267">
                  <c:v>783.45639723683246</c:v>
                </c:pt>
                <c:pt idx="268">
                  <c:v>788.972994431198</c:v>
                </c:pt>
                <c:pt idx="269">
                  <c:v>794.45539691304361</c:v>
                </c:pt>
                <c:pt idx="270">
                  <c:v>799.90430516643755</c:v>
                </c:pt>
                <c:pt idx="271">
                  <c:v>805.3204016091089</c:v>
                </c:pt>
                <c:pt idx="272">
                  <c:v>810.70435122928518</c:v>
                </c:pt>
                <c:pt idx="273">
                  <c:v>816.05680219399153</c:v>
                </c:pt>
                <c:pt idx="274">
                  <c:v>821.378386430295</c:v>
                </c:pt>
                <c:pt idx="275">
                  <c:v>826.66972018088575</c:v>
                </c:pt>
                <c:pt idx="276">
                  <c:v>831.93140453530134</c:v>
                </c:pt>
                <c:pt idx="277">
                  <c:v>837.16402593802002</c:v>
                </c:pt>
                <c:pt idx="278">
                  <c:v>842.3681566745754</c:v>
                </c:pt>
                <c:pt idx="279">
                  <c:v>847.54435533677338</c:v>
                </c:pt>
                <c:pt idx="280">
                  <c:v>852.69316726802924</c:v>
                </c:pt>
                <c:pt idx="281">
                  <c:v>857.81512498978168</c:v>
                </c:pt>
                <c:pt idx="282">
                  <c:v>862.91074860988226</c:v>
                </c:pt>
                <c:pt idx="283">
                  <c:v>867.98054621380868</c:v>
                </c:pt>
                <c:pt idx="284">
                  <c:v>873.02501423949673</c:v>
                </c:pt>
                <c:pt idx="285">
                  <c:v>878.04463783654296</c:v>
                </c:pt>
                <c:pt idx="286">
                  <c:v>883.03989121048346</c:v>
                </c:pt>
                <c:pt idx="287">
                  <c:v>888.01123795281455</c:v>
                </c:pt>
                <c:pt idx="288">
                  <c:v>892.95913135738249</c:v>
                </c:pt>
                <c:pt idx="289">
                  <c:v>897.88401472373243</c:v>
                </c:pt>
                <c:pt idx="290">
                  <c:v>902.78632164797352</c:v>
                </c:pt>
                <c:pt idx="291">
                  <c:v>907.66647630168438</c:v>
                </c:pt>
                <c:pt idx="292">
                  <c:v>912.52489369935336</c:v>
                </c:pt>
                <c:pt idx="293">
                  <c:v>917.36197995481837</c:v>
                </c:pt>
                <c:pt idx="294">
                  <c:v>922.17813252714643</c:v>
                </c:pt>
                <c:pt idx="295">
                  <c:v>926.97374045636423</c:v>
                </c:pt>
                <c:pt idx="296">
                  <c:v>931.74918458943068</c:v>
                </c:pt>
                <c:pt idx="297">
                  <c:v>936.50483779681645</c:v>
                </c:pt>
                <c:pt idx="298">
                  <c:v>941.24106518003634</c:v>
                </c:pt>
                <c:pt idx="299">
                  <c:v>945.95822427045835</c:v>
                </c:pt>
                <c:pt idx="300">
                  <c:v>950.65666521969422</c:v>
                </c:pt>
                <c:pt idx="301">
                  <c:v>955.33673098185955</c:v>
                </c:pt>
                <c:pt idx="302">
                  <c:v>959.99875748797115</c:v>
                </c:pt>
                <c:pt idx="303">
                  <c:v>964.64307381273545</c:v>
                </c:pt>
                <c:pt idx="304">
                  <c:v>969.27000233396507</c:v>
                </c:pt>
                <c:pt idx="305">
                  <c:v>973.87985888484491</c:v>
                </c:pt>
                <c:pt idx="306">
                  <c:v>978.47295289925694</c:v>
                </c:pt>
                <c:pt idx="307">
                  <c:v>983.0495875503575</c:v>
                </c:pt>
                <c:pt idx="308">
                  <c:v>987.61005988258933</c:v>
                </c:pt>
                <c:pt idx="309">
                  <c:v>992.1546609372981</c:v>
                </c:pt>
                <c:pt idx="310">
                  <c:v>996.68367587211196</c:v>
                </c:pt>
                <c:pt idx="311">
                  <c:v>1001.1973840742315</c:v>
                </c:pt>
                <c:pt idx="312">
                  <c:v>1005.6960592677681</c:v>
                </c:pt>
                <c:pt idx="313">
                  <c:v>1010.1799696152581</c:v>
                </c:pt>
                <c:pt idx="314">
                  <c:v>1014.6493778134729</c:v>
                </c:pt>
                <c:pt idx="315">
                  <c:v>1019.1045411836351</c:v>
                </c:pt>
                <c:pt idx="316">
                  <c:v>1023.5457117561446</c:v>
                </c:pt>
                <c:pt idx="317">
                  <c:v>1027.9731363499116</c:v>
                </c:pt>
                <c:pt idx="318">
                  <c:v>1032.3870566463872</c:v>
                </c:pt>
                <c:pt idx="319">
                  <c:v>1036.7877092583758</c:v>
                </c:pt>
                <c:pt idx="320">
                  <c:v>1041.1753257937121</c:v>
                </c:pt>
                <c:pt idx="321">
                  <c:v>1045.5501329138781</c:v>
                </c:pt>
                <c:pt idx="322">
                  <c:v>1049.9123523876356</c:v>
                </c:pt>
                <c:pt idx="323">
                  <c:v>1054.2622011397477</c:v>
                </c:pt>
                <c:pt idx="324">
                  <c:v>1058.5998912948594</c:v>
                </c:pt>
                <c:pt idx="325">
                  <c:v>1062.9256302166127</c:v>
                </c:pt>
                <c:pt idx="326">
                  <c:v>1067.2396205420691</c:v>
                </c:pt>
                <c:pt idx="327">
                  <c:v>1071.542060211518</c:v>
                </c:pt>
                <c:pt idx="328">
                  <c:v>1075.8331424937523</c:v>
                </c:pt>
                <c:pt idx="329">
                  <c:v>1080.1130560069018</c:v>
                </c:pt>
                <c:pt idx="330">
                  <c:v>1084.3819847349168</c:v>
                </c:pt>
                <c:pt idx="331">
                  <c:v>1088.640108039812</c:v>
                </c:pt>
                <c:pt idx="332">
                  <c:v>1092.8876006697831</c:v>
                </c:pt>
                <c:pt idx="333">
                  <c:v>1097.1246327633276</c:v>
                </c:pt>
                <c:pt idx="334">
                  <c:v>1101.3513698495162</c:v>
                </c:pt>
                <c:pt idx="335">
                  <c:v>1105.5679728445741</c:v>
                </c:pt>
                <c:pt idx="336">
                  <c:v>1109.7745980449533</c:v>
                </c:pt>
                <c:pt idx="337">
                  <c:v>1113.9713971170986</c:v>
                </c:pt>
                <c:pt idx="338">
                  <c:v>1118.1585170841315</c:v>
                </c:pt>
                <c:pt idx="339">
                  <c:v>1122.3361003097</c:v>
                </c:pt>
                <c:pt idx="340">
                  <c:v>1126.5042844792702</c:v>
                </c:pt>
                <c:pt idx="341">
                  <c:v>1130.663202579163</c:v>
                </c:pt>
                <c:pt idx="342">
                  <c:v>1134.812982873666</c:v>
                </c:pt>
                <c:pt idx="343">
                  <c:v>1138.9537488805815</c:v>
                </c:pt>
                <c:pt idx="344">
                  <c:v>1143.0856193456027</c:v>
                </c:pt>
                <c:pt idx="345">
                  <c:v>1147.2087082159344</c:v>
                </c:pt>
                <c:pt idx="346">
                  <c:v>1151.3231246136088</c:v>
                </c:pt>
                <c:pt idx="347">
                  <c:v>1155.4289728089705</c:v>
                </c:pt>
                <c:pt idx="348">
                  <c:v>1159.5263521948284</c:v>
                </c:pt>
                <c:pt idx="349">
                  <c:v>1163.6153572617982</c:v>
                </c:pt>
                <c:pt idx="350">
                  <c:v>1167.6960775753691</c:v>
                </c:pt>
                <c:pt idx="351">
                  <c:v>1171.7685977552494</c:v>
                </c:pt>
                <c:pt idx="352">
                  <c:v>1175.8329974575456</c:v>
                </c:pt>
                <c:pt idx="353">
                  <c:v>1179.8893513603355</c:v>
                </c:pt>
                <c:pt idx="354">
                  <c:v>1183.9377291531853</c:v>
                </c:pt>
                <c:pt idx="355">
                  <c:v>1187.9781955311496</c:v>
                </c:pt>
                <c:pt idx="356">
                  <c:v>1192.0108101937715</c:v>
                </c:pt>
                <c:pt idx="357">
                  <c:v>1196.0356278495658</c:v>
                </c:pt>
                <c:pt idx="358">
                  <c:v>1200.0526982264378</c:v>
                </c:pt>
                <c:pt idx="359">
                  <c:v>1204.0620660884351</c:v>
                </c:pt>
                <c:pt idx="360">
                  <c:v>1208.0637712591861</c:v>
                </c:pt>
                <c:pt idx="361">
                  <c:v>1212.0578486523084</c:v>
                </c:pt>
                <c:pt idx="362">
                  <c:v>1216.0443283090153</c:v>
                </c:pt>
                <c:pt idx="363">
                  <c:v>1220.02323544307</c:v>
                </c:pt>
                <c:pt idx="364">
                  <c:v>1223.9945904931692</c:v>
                </c:pt>
                <c:pt idx="365">
                  <c:v>1227.9584091827599</c:v>
                </c:pt>
                <c:pt idx="366">
                  <c:v>1231.9147025872201</c:v>
                </c:pt>
                <c:pt idx="367">
                  <c:v>1235.8634772082601</c:v>
                </c:pt>
                <c:pt idx="368">
                  <c:v>1239.8047350553297</c:v>
                </c:pt>
                <c:pt idx="369">
                  <c:v>1243.7384737337522</c:v>
                </c:pt>
                <c:pt idx="370">
                  <c:v>1247.6646865392427</c:v>
                </c:pt>
                <c:pt idx="371">
                  <c:v>1251.5833625584191</c:v>
                </c:pt>
                <c:pt idx="372">
                  <c:v>1255.4944867748634</c:v>
                </c:pt>
                <c:pt idx="373">
                  <c:v>1259.3980401802537</c:v>
                </c:pt>
                <c:pt idx="374">
                  <c:v>1263.2939998900608</c:v>
                </c:pt>
                <c:pt idx="375">
                  <c:v>1267.1823392632775</c:v>
                </c:pt>
                <c:pt idx="376">
                  <c:v>1271.0630280256394</c:v>
                </c:pt>
                <c:pt idx="377">
                  <c:v>1274.9360323957887</c:v>
                </c:pt>
                <c:pt idx="378">
                  <c:v>1278.8013152138387</c:v>
                </c:pt>
                <c:pt idx="379">
                  <c:v>1282.6588360718017</c:v>
                </c:pt>
                <c:pt idx="380">
                  <c:v>1286.5085514453619</c:v>
                </c:pt>
                <c:pt idx="381">
                  <c:v>1290.3504148264963</c:v>
                </c:pt>
                <c:pt idx="382">
                  <c:v>1294.1843768564665</c:v>
                </c:pt>
                <c:pt idx="383">
                  <c:v>1298.0103854587421</c:v>
                </c:pt>
                <c:pt idx="384">
                  <c:v>1301.8283859714359</c:v>
                </c:pt>
                <c:pt idx="385">
                  <c:v>1305.6383212788742</c:v>
                </c:pt>
                <c:pt idx="386">
                  <c:v>1309.4401319419553</c:v>
                </c:pt>
                <c:pt idx="387">
                  <c:v>1313.23375632698</c:v>
                </c:pt>
                <c:pt idx="388">
                  <c:v>1317.0191307326793</c:v>
                </c:pt>
                <c:pt idx="389">
                  <c:v>1320.7961895151923</c:v>
                </c:pt>
                <c:pt idx="390">
                  <c:v>1324.5648652107805</c:v>
                </c:pt>
                <c:pt idx="391">
                  <c:v>1328.3250886560973</c:v>
                </c:pt>
                <c:pt idx="392">
                  <c:v>1332.0767891058579</c:v>
                </c:pt>
                <c:pt idx="393">
                  <c:v>1335.8198943477844</c:v>
                </c:pt>
                <c:pt idx="394">
                  <c:v>1339.5543308147232</c:v>
                </c:pt>
                <c:pt idx="395">
                  <c:v>1343.2800236938576</c:v>
                </c:pt>
                <c:pt idx="396">
                  <c:v>1346.996897032958</c:v>
                </c:pt>
                <c:pt idx="397">
                  <c:v>1350.7048738436304</c:v>
                </c:pt>
                <c:pt idx="398">
                  <c:v>1354.4038762015425</c:v>
                </c:pt>
                <c:pt idx="399">
                  <c:v>1358.0938253436211</c:v>
                </c:pt>
                <c:pt idx="400">
                  <c:v>1361.7746417622259</c:v>
                </c:pt>
                <c:pt idx="401">
                  <c:v>1365.4462452963196</c:v>
                </c:pt>
                <c:pt idx="402">
                  <c:v>1369.1085552196614</c:v>
                </c:pt>
                <c:pt idx="403">
                  <c:v>1372.7614903260612</c:v>
                </c:pt>
                <c:pt idx="404">
                  <c:v>1376.404969011737</c:v>
                </c:pt>
                <c:pt idx="405">
                  <c:v>1380.0389093548265</c:v>
                </c:pt>
                <c:pt idx="406">
                  <c:v>1383.6632291921067</c:v>
                </c:pt>
                <c:pt idx="407">
                  <c:v>1387.2778461929797</c:v>
                </c:pt>
                <c:pt idx="408">
                  <c:v>1390.8826779307876</c:v>
                </c:pt>
                <c:pt idx="409">
                  <c:v>1394.4776419515174</c:v>
                </c:pt>
                <c:pt idx="410">
                  <c:v>1398.0626558399638</c:v>
                </c:pt>
                <c:pt idx="411">
                  <c:v>1401.637637283415</c:v>
                </c:pt>
                <c:pt idx="412">
                  <c:v>1405.2025041329275</c:v>
                </c:pt>
                <c:pt idx="413">
                  <c:v>1408.7571744622589</c:v>
                </c:pt>
                <c:pt idx="414">
                  <c:v>1412.3015666245224</c:v>
                </c:pt>
                <c:pt idx="415">
                  <c:v>1415.8355993066302</c:v>
                </c:pt>
                <c:pt idx="416">
                  <c:v>1419.3591915815925</c:v>
                </c:pt>
                <c:pt idx="417">
                  <c:v>1422.8722629587317</c:v>
                </c:pt>
                <c:pt idx="418">
                  <c:v>1426.3747334318787</c:v>
                </c:pt>
                <c:pt idx="419">
                  <c:v>1429.8665235256103</c:v>
                </c:pt>
                <c:pt idx="420">
                  <c:v>1433.3475543395875</c:v>
                </c:pt>
                <c:pt idx="421">
                  <c:v>1436.8177475910531</c:v>
                </c:pt>
                <c:pt idx="422">
                  <c:v>1440.2770256555457</c:v>
                </c:pt>
                <c:pt idx="423">
                  <c:v>1443.7253116058835</c:v>
                </c:pt>
                <c:pt idx="424">
                  <c:v>1447.1625292494721</c:v>
                </c:pt>
                <c:pt idx="425">
                  <c:v>1450.5886031639877</c:v>
                </c:pt>
                <c:pt idx="426">
                  <c:v>1454.0034587314844</c:v>
                </c:pt>
                <c:pt idx="427">
                  <c:v>1457.4070221709753</c:v>
                </c:pt>
                <c:pt idx="428">
                  <c:v>1460.7992205695318</c:v>
                </c:pt>
                <c:pt idx="429">
                  <c:v>1464.1799819119478</c:v>
                </c:pt>
                <c:pt idx="430">
                  <c:v>1467.5492351090111</c:v>
                </c:pt>
                <c:pt idx="431">
                  <c:v>1470.9069100244228</c:v>
                </c:pt>
                <c:pt idx="432">
                  <c:v>1474.2529375004085</c:v>
                </c:pt>
                <c:pt idx="433">
                  <c:v>1477.5872493820546</c:v>
                </c:pt>
                <c:pt idx="434">
                  <c:v>1480.9097785404124</c:v>
                </c:pt>
                <c:pt idx="435">
                  <c:v>1484.2204588944035</c:v>
                </c:pt>
                <c:pt idx="436">
                  <c:v>1487.5192254315609</c:v>
                </c:pt>
                <c:pt idx="437">
                  <c:v>1490.8060142276418</c:v>
                </c:pt>
                <c:pt idx="438">
                  <c:v>1494.0807624651418</c:v>
                </c:pt>
                <c:pt idx="439">
                  <c:v>1497.3434084507444</c:v>
                </c:pt>
                <c:pt idx="440">
                  <c:v>1500.5938916317346</c:v>
                </c:pt>
                <c:pt idx="441">
                  <c:v>1503.8321526114057</c:v>
                </c:pt>
                <c:pt idx="442">
                  <c:v>1507.0581331634894</c:v>
                </c:pt>
                <c:pt idx="443">
                  <c:v>1510.2717762456343</c:v>
                </c:pt>
                <c:pt idx="444">
                  <c:v>1513.4730260119609</c:v>
                </c:pt>
                <c:pt idx="445">
                  <c:v>1516.6618278247188</c:v>
                </c:pt>
                <c:pt idx="446">
                  <c:v>1519.8381282650703</c:v>
                </c:pt>
                <c:pt idx="447">
                  <c:v>1523.0018751430241</c:v>
                </c:pt>
                <c:pt idx="448">
                  <c:v>1526.1530175065445</c:v>
                </c:pt>
                <c:pt idx="449">
                  <c:v>1529.2915056498568</c:v>
                </c:pt>
                <c:pt idx="450">
                  <c:v>1532.4172911209723</c:v>
                </c:pt>
                <c:pt idx="451">
                  <c:v>1535.5303267284528</c:v>
                </c:pt>
                <c:pt idx="452">
                  <c:v>1538.6305665474381</c:v>
                </c:pt>
                <c:pt idx="453">
                  <c:v>1541.7179659249541</c:v>
                </c:pt>
                <c:pt idx="454">
                  <c:v>1544.7924814845233</c:v>
                </c:pt>
                <c:pt idx="455">
                  <c:v>1547.8540711300946</c:v>
                </c:pt>
                <c:pt idx="456">
                  <c:v>1550.9026940493152</c:v>
                </c:pt>
                <c:pt idx="457">
                  <c:v>1553.9383107161584</c:v>
                </c:pt>
                <c:pt idx="458">
                  <c:v>1556.9608828929281</c:v>
                </c:pt>
                <c:pt idx="459">
                  <c:v>1559.9703736316562</c:v>
                </c:pt>
                <c:pt idx="460">
                  <c:v>1562.9667472749115</c:v>
                </c:pt>
                <c:pt idx="461">
                  <c:v>1565.9499694560343</c:v>
                </c:pt>
                <c:pt idx="462">
                  <c:v>1568.9200070988154</c:v>
                </c:pt>
                <c:pt idx="463">
                  <c:v>1571.8768284166342</c:v>
                </c:pt>
                <c:pt idx="464">
                  <c:v>1574.8204029110716</c:v>
                </c:pt>
                <c:pt idx="465">
                  <c:v>1577.7507013700135</c:v>
                </c:pt>
                <c:pt idx="466">
                  <c:v>1580.6676958652599</c:v>
                </c:pt>
                <c:pt idx="467">
                  <c:v>1583.5713597496531</c:v>
                </c:pt>
                <c:pt idx="468">
                  <c:v>1586.4616676537412</c:v>
                </c:pt>
                <c:pt idx="469">
                  <c:v>1589.3385954819901</c:v>
                </c:pt>
                <c:pt idx="470">
                  <c:v>1592.2021204085572</c:v>
                </c:pt>
                <c:pt idx="471">
                  <c:v>1595.0522208726416</c:v>
                </c:pt>
                <c:pt idx="472">
                  <c:v>1597.8888765734234</c:v>
                </c:pt>
                <c:pt idx="473">
                  <c:v>1600.7120684646061</c:v>
                </c:pt>
                <c:pt idx="474">
                  <c:v>1603.5217787485731</c:v>
                </c:pt>
                <c:pt idx="475">
                  <c:v>1606.3179908701732</c:v>
                </c:pt>
                <c:pt idx="476">
                  <c:v>1609.1006895101455</c:v>
                </c:pt>
                <c:pt idx="477">
                  <c:v>1611.8698605781972</c:v>
                </c:pt>
                <c:pt idx="478">
                  <c:v>1614.6254912057464</c:v>
                </c:pt>
                <c:pt idx="479">
                  <c:v>1617.3675697383392</c:v>
                </c:pt>
                <c:pt idx="480">
                  <c:v>1620.0960857277571</c:v>
                </c:pt>
                <c:pt idx="481">
                  <c:v>1622.8110299238213</c:v>
                </c:pt>
                <c:pt idx="482">
                  <c:v>1625.5123942659081</c:v>
                </c:pt>
                <c:pt idx="483">
                  <c:v>1628.2001718741858</c:v>
                </c:pt>
                <c:pt idx="484">
                  <c:v>1630.8743570405823</c:v>
                </c:pt>
                <c:pt idx="485">
                  <c:v>1633.5349452194966</c:v>
                </c:pt>
                <c:pt idx="486">
                  <c:v>1636.1819330182623</c:v>
                </c:pt>
                <c:pt idx="487">
                  <c:v>1638.8153181873738</c:v>
                </c:pt>
                <c:pt idx="488">
                  <c:v>1641.4350996104868</c:v>
                </c:pt>
                <c:pt idx="489">
                  <c:v>1644.0412772942</c:v>
                </c:pt>
                <c:pt idx="490">
                  <c:v>1646.6338523576312</c:v>
                </c:pt>
                <c:pt idx="491">
                  <c:v>1649.2128270217945</c:v>
                </c:pt>
                <c:pt idx="492">
                  <c:v>1651.7782045987879</c:v>
                </c:pt>
                <c:pt idx="493">
                  <c:v>1654.3299894808033</c:v>
                </c:pt>
                <c:pt idx="494">
                  <c:v>1656.868187128965</c:v>
                </c:pt>
                <c:pt idx="495">
                  <c:v>1659.3928040620062</c:v>
                </c:pt>
                <c:pt idx="496">
                  <c:v>1661.9038478447931</c:v>
                </c:pt>
                <c:pt idx="497">
                  <c:v>1664.4013270767034</c:v>
                </c:pt>
                <c:pt idx="498">
                  <c:v>1666.8852513798699</c:v>
                </c:pt>
                <c:pt idx="499">
                  <c:v>1669.3556313872948</c:v>
                </c:pt>
                <c:pt idx="500">
                  <c:v>1671.8124787308443</c:v>
                </c:pt>
                <c:pt idx="501">
                  <c:v>1674.2558060291308</c:v>
                </c:pt>
                <c:pt idx="502">
                  <c:v>1676.6856268752899</c:v>
                </c:pt>
                <c:pt idx="503">
                  <c:v>1679.1019558246617</c:v>
                </c:pt>
                <c:pt idx="504">
                  <c:v>1681.5048083823804</c:v>
                </c:pt>
                <c:pt idx="505">
                  <c:v>1683.8942009908826</c:v>
                </c:pt>
                <c:pt idx="506">
                  <c:v>1686.2701510173399</c:v>
                </c:pt>
                <c:pt idx="507">
                  <c:v>1688.6326767410221</c:v>
                </c:pt>
                <c:pt idx="508">
                  <c:v>1690.9817973405989</c:v>
                </c:pt>
                <c:pt idx="509">
                  <c:v>1693.3175328813866</c:v>
                </c:pt>
                <c:pt idx="510">
                  <c:v>1695.6399043025451</c:v>
                </c:pt>
                <c:pt idx="511">
                  <c:v>1697.9489334042332</c:v>
                </c:pt>
                <c:pt idx="512">
                  <c:v>1700.2446428347266</c:v>
                </c:pt>
                <c:pt idx="513">
                  <c:v>1702.5270560775059</c:v>
                </c:pt>
                <c:pt idx="514">
                  <c:v>1704.7961974383195</c:v>
                </c:pt>
                <c:pt idx="515">
                  <c:v>1707.0520920322283</c:v>
                </c:pt>
                <c:pt idx="516">
                  <c:v>1709.2947657706361</c:v>
                </c:pt>
                <c:pt idx="517">
                  <c:v>1711.5242453483131</c:v>
                </c:pt>
                <c:pt idx="518">
                  <c:v>1713.7405582304157</c:v>
                </c:pt>
                <c:pt idx="519">
                  <c:v>1715.9437326395093</c:v>
                </c:pt>
                <c:pt idx="520">
                  <c:v>1718.133797542599</c:v>
                </c:pt>
                <c:pt idx="521">
                  <c:v>1720.310782638172</c:v>
                </c:pt>
                <c:pt idx="522">
                  <c:v>1722.4747183432567</c:v>
                </c:pt>
                <c:pt idx="523">
                  <c:v>1724.6256357805048</c:v>
                </c:pt>
                <c:pt idx="524">
                  <c:v>1726.7635667652989</c:v>
                </c:pt>
                <c:pt idx="525">
                  <c:v>1728.88854379289</c:v>
                </c:pt>
                <c:pt idx="526">
                  <c:v>1731.0006000255707</c:v>
                </c:pt>
                <c:pt idx="527">
                  <c:v>1733.0997692798867</c:v>
                </c:pt>
                <c:pt idx="528">
                  <c:v>1735.1860860138906</c:v>
                </c:pt>
                <c:pt idx="529">
                  <c:v>1737.2595853144439</c:v>
                </c:pt>
                <c:pt idx="530">
                  <c:v>1739.3203028845671</c:v>
                </c:pt>
                <c:pt idx="531">
                  <c:v>1741.3682750308456</c:v>
                </c:pt>
                <c:pt idx="532">
                  <c:v>1743.4035386508911</c:v>
                </c:pt>
                <c:pt idx="533">
                  <c:v>1745.426131220866</c:v>
                </c:pt>
                <c:pt idx="534">
                  <c:v>1747.4360907830694</c:v>
                </c:pt>
                <c:pt idx="535">
                  <c:v>1749.4334559335919</c:v>
                </c:pt>
                <c:pt idx="536">
                  <c:v>1751.4182658100392</c:v>
                </c:pt>
                <c:pt idx="537">
                  <c:v>1753.3905600793296</c:v>
                </c:pt>
                <c:pt idx="538">
                  <c:v>1755.3503789255669</c:v>
                </c:pt>
                <c:pt idx="539">
                  <c:v>1757.297763037991</c:v>
                </c:pt>
                <c:pt idx="540">
                  <c:v>1759.2327535990107</c:v>
                </c:pt>
                <c:pt idx="541">
                  <c:v>1761.1553922723192</c:v>
                </c:pt>
                <c:pt idx="542">
                  <c:v>1763.0657211910952</c:v>
                </c:pt>
                <c:pt idx="543">
                  <c:v>1764.9637829462929</c:v>
                </c:pt>
                <c:pt idx="544">
                  <c:v>1766.8496205750212</c:v>
                </c:pt>
                <c:pt idx="545">
                  <c:v>1768.7232775490158</c:v>
                </c:pt>
                <c:pt idx="546">
                  <c:v>1770.5847977632059</c:v>
                </c:pt>
                <c:pt idx="547">
                  <c:v>1772.4342255243753</c:v>
                </c:pt>
                <c:pt idx="548">
                  <c:v>1774.2716055399235</c:v>
                </c:pt>
                <c:pt idx="549">
                  <c:v>1776.0969829067253</c:v>
                </c:pt>
                <c:pt idx="550">
                  <c:v>1777.9104031000918</c:v>
                </c:pt>
                <c:pt idx="551">
                  <c:v>1779.7119119628335</c:v>
                </c:pt>
                <c:pt idx="552">
                  <c:v>1781.5015556944284</c:v>
                </c:pt>
                <c:pt idx="553">
                  <c:v>1783.2793808402948</c:v>
                </c:pt>
                <c:pt idx="554">
                  <c:v>1785.0454342811715</c:v>
                </c:pt>
                <c:pt idx="555">
                  <c:v>1786.7997632226052</c:v>
                </c:pt>
                <c:pt idx="556">
                  <c:v>1788.5424151845471</c:v>
                </c:pt>
                <c:pt idx="557">
                  <c:v>1790.2734379910603</c:v>
                </c:pt>
                <c:pt idx="558">
                  <c:v>1791.9928797601362</c:v>
                </c:pt>
                <c:pt idx="559">
                  <c:v>1793.7007888936255</c:v>
                </c:pt>
                <c:pt idx="560">
                  <c:v>1795.3972140672786</c:v>
                </c:pt>
                <c:pt idx="561">
                  <c:v>1797.0822042209022</c:v>
                </c:pt>
                <c:pt idx="562">
                  <c:v>1798.7558085486287</c:v>
                </c:pt>
                <c:pt idx="563">
                  <c:v>1800.4180764892994</c:v>
                </c:pt>
                <c:pt idx="564">
                  <c:v>1802.0690577169653</c:v>
                </c:pt>
                <c:pt idx="565">
                  <c:v>1803.7088021315003</c:v>
                </c:pt>
                <c:pt idx="566">
                  <c:v>1805.3373598493331</c:v>
                </c:pt>
                <c:pt idx="567">
                  <c:v>1806.9547811942944</c:v>
                </c:pt>
                <c:pt idx="568">
                  <c:v>1808.5611166885803</c:v>
                </c:pt>
                <c:pt idx="569">
                  <c:v>1810.1564170438344</c:v>
                </c:pt>
                <c:pt idx="570">
                  <c:v>1811.7407331523441</c:v>
                </c:pt>
                <c:pt idx="571">
                  <c:v>1813.3141160783573</c:v>
                </c:pt>
                <c:pt idx="572">
                  <c:v>1814.8766170495137</c:v>
                </c:pt>
                <c:pt idx="573">
                  <c:v>1816.4282874483954</c:v>
                </c:pt>
                <c:pt idx="574">
                  <c:v>1817.9691788041935</c:v>
                </c:pt>
                <c:pt idx="575">
                  <c:v>1819.499342784492</c:v>
                </c:pt>
                <c:pt idx="576">
                  <c:v>1821.01883118717</c:v>
                </c:pt>
                <c:pt idx="577">
                  <c:v>1822.527695932419</c:v>
                </c:pt>
                <c:pt idx="578">
                  <c:v>1824.0259890548784</c:v>
                </c:pt>
                <c:pt idx="579">
                  <c:v>1825.513762695887</c:v>
                </c:pt>
                <c:pt idx="580">
                  <c:v>1826.9910690958495</c:v>
                </c:pt>
                <c:pt idx="581">
                  <c:v>1828.4579605867216</c:v>
                </c:pt>
                <c:pt idx="582">
                  <c:v>1829.9144895846068</c:v>
                </c:pt>
                <c:pt idx="583">
                  <c:v>1831.3607085824724</c:v>
                </c:pt>
                <c:pt idx="584">
                  <c:v>1832.7966701429762</c:v>
                </c:pt>
                <c:pt idx="585">
                  <c:v>1834.2224268914099</c:v>
                </c:pt>
                <c:pt idx="586">
                  <c:v>1835.6380315087561</c:v>
                </c:pt>
                <c:pt idx="587">
                  <c:v>1837.0435367248563</c:v>
                </c:pt>
                <c:pt idx="588">
                  <c:v>1838.438995311694</c:v>
                </c:pt>
                <c:pt idx="589">
                  <c:v>1839.8244600767885</c:v>
                </c:pt>
                <c:pt idx="590">
                  <c:v>1841.199983856699</c:v>
                </c:pt>
                <c:pt idx="591">
                  <c:v>1842.5656195106415</c:v>
                </c:pt>
                <c:pt idx="592">
                  <c:v>1843.9214199142145</c:v>
                </c:pt>
                <c:pt idx="593">
                  <c:v>1845.2674379532345</c:v>
                </c:pt>
                <c:pt idx="594">
                  <c:v>1846.6037265176785</c:v>
                </c:pt>
                <c:pt idx="595">
                  <c:v>1847.9303384957368</c:v>
                </c:pt>
                <c:pt idx="596">
                  <c:v>1849.2473267679707</c:v>
                </c:pt>
                <c:pt idx="597">
                  <c:v>1850.5547442015782</c:v>
                </c:pt>
                <c:pt idx="598">
                  <c:v>1851.8526436447637</c:v>
                </c:pt>
                <c:pt idx="599">
                  <c:v>1853.1410779212133</c:v>
                </c:pt>
                <c:pt idx="600">
                  <c:v>1854.4200998246733</c:v>
                </c:pt>
                <c:pt idx="601">
                  <c:v>1855.6897621136322</c:v>
                </c:pt>
                <c:pt idx="602">
                  <c:v>1856.9501175061041</c:v>
                </c:pt>
                <c:pt idx="603">
                  <c:v>1858.2012186745137</c:v>
                </c:pt>
                <c:pt idx="604">
                  <c:v>1859.443118240682</c:v>
                </c:pt>
                <c:pt idx="605">
                  <c:v>1860.6758687709105</c:v>
                </c:pt>
                <c:pt idx="606">
                  <c:v>1861.8995227711641</c:v>
                </c:pt>
                <c:pt idx="607">
                  <c:v>1863.114132682352</c:v>
                </c:pt>
                <c:pt idx="608">
                  <c:v>1864.3197508757041</c:v>
                </c:pt>
                <c:pt idx="609">
                  <c:v>1865.5164296482449</c:v>
                </c:pt>
                <c:pt idx="610">
                  <c:v>1866.7042212183592</c:v>
                </c:pt>
                <c:pt idx="611">
                  <c:v>1867.8831777214546</c:v>
                </c:pt>
                <c:pt idx="612">
                  <c:v>1869.0533512057141</c:v>
                </c:pt>
                <c:pt idx="613">
                  <c:v>1870.2147936279418</c:v>
                </c:pt>
                <c:pt idx="614">
                  <c:v>1871.3675568494989</c:v>
                </c:pt>
                <c:pt idx="615">
                  <c:v>1872.5116926323292</c:v>
                </c:pt>
                <c:pt idx="616">
                  <c:v>1873.647252635074</c:v>
                </c:pt>
                <c:pt idx="617">
                  <c:v>1874.7742884092731</c:v>
                </c:pt>
                <c:pt idx="618">
                  <c:v>1875.892851395655</c:v>
                </c:pt>
                <c:pt idx="619">
                  <c:v>1877.0029929205102</c:v>
                </c:pt>
                <c:pt idx="620">
                  <c:v>1878.1047641921502</c:v>
                </c:pt>
                <c:pt idx="621">
                  <c:v>1879.1982162974509</c:v>
                </c:pt>
                <c:pt idx="622">
                  <c:v>1880.2834001984772</c:v>
                </c:pt>
                <c:pt idx="623">
                  <c:v>1881.3603667291898</c:v>
                </c:pt>
                <c:pt idx="624">
                  <c:v>1882.4291665922324</c:v>
                </c:pt>
                <c:pt idx="625">
                  <c:v>1883.4898503557993</c:v>
                </c:pt>
                <c:pt idx="626">
                  <c:v>1884.5424684505797</c:v>
                </c:pt>
                <c:pt idx="627">
                  <c:v>1885.5870711667812</c:v>
                </c:pt>
                <c:pt idx="628">
                  <c:v>1886.6237086512288</c:v>
                </c:pt>
                <c:pt idx="629">
                  <c:v>1887.6524309045394</c:v>
                </c:pt>
                <c:pt idx="630">
                  <c:v>1888.6732877783716</c:v>
                </c:pt>
                <c:pt idx="631">
                  <c:v>1889.6863289727471</c:v>
                </c:pt>
                <c:pt idx="632">
                  <c:v>1890.691604033447</c:v>
                </c:pt>
                <c:pt idx="633">
                  <c:v>1891.6891623494766</c:v>
                </c:pt>
                <c:pt idx="634">
                  <c:v>1892.6790531506035</c:v>
                </c:pt>
                <c:pt idx="635">
                  <c:v>1893.6613255049624</c:v>
                </c:pt>
                <c:pt idx="636">
                  <c:v>1894.6360283167301</c:v>
                </c:pt>
                <c:pt idx="637">
                  <c:v>1895.6032103238676</c:v>
                </c:pt>
                <c:pt idx="638">
                  <c:v>1896.5629200959279</c:v>
                </c:pt>
                <c:pt idx="639">
                  <c:v>1897.5152060319294</c:v>
                </c:pt>
                <c:pt idx="640">
                  <c:v>1898.4601163582947</c:v>
                </c:pt>
                <c:pt idx="641">
                  <c:v>1899.3976991268516</c:v>
                </c:pt>
                <c:pt idx="642">
                  <c:v>1900.3280022128972</c:v>
                </c:pt>
                <c:pt idx="643">
                  <c:v>1901.2510733133236</c:v>
                </c:pt>
                <c:pt idx="644">
                  <c:v>1902.1669599448039</c:v>
                </c:pt>
                <c:pt idx="645">
                  <c:v>1903.0757094420385</c:v>
                </c:pt>
                <c:pt idx="646">
                  <c:v>1903.9773689560589</c:v>
                </c:pt>
                <c:pt idx="647">
                  <c:v>1904.8719854525905</c:v>
                </c:pt>
                <c:pt idx="648">
                  <c:v>1905.7596057104715</c:v>
                </c:pt>
                <c:pt idx="649">
                  <c:v>1906.6402763201279</c:v>
                </c:pt>
                <c:pt idx="650">
                  <c:v>1907.5140436821039</c:v>
                </c:pt>
                <c:pt idx="651">
                  <c:v>1908.3809540056452</c:v>
                </c:pt>
                <c:pt idx="652">
                  <c:v>1909.2410533073376</c:v>
                </c:pt>
                <c:pt idx="653">
                  <c:v>1910.0943874097954</c:v>
                </c:pt>
                <c:pt idx="654">
                  <c:v>1910.9410019404033</c:v>
                </c:pt>
                <c:pt idx="655">
                  <c:v>1911.7809423301076</c:v>
                </c:pt>
                <c:pt idx="656">
                  <c:v>1912.6142538122574</c:v>
                </c:pt>
                <c:pt idx="657">
                  <c:v>1912.6142538122574</c:v>
                </c:pt>
                <c:pt idx="658">
                  <c:v>1912.6142538122574</c:v>
                </c:pt>
                <c:pt idx="659">
                  <c:v>1912.6142538122574</c:v>
                </c:pt>
                <c:pt idx="660">
                  <c:v>1912.6142538122574</c:v>
                </c:pt>
                <c:pt idx="661">
                  <c:v>1912.6142538122574</c:v>
                </c:pt>
                <c:pt idx="662">
                  <c:v>1912.6142538122574</c:v>
                </c:pt>
                <c:pt idx="663">
                  <c:v>1912.6142538122574</c:v>
                </c:pt>
                <c:pt idx="664">
                  <c:v>1912.6142538122574</c:v>
                </c:pt>
                <c:pt idx="665">
                  <c:v>1912.6142538122574</c:v>
                </c:pt>
                <c:pt idx="666">
                  <c:v>1912.6142538122574</c:v>
                </c:pt>
                <c:pt idx="667">
                  <c:v>1912.6142538122574</c:v>
                </c:pt>
                <c:pt idx="668">
                  <c:v>1912.6142538122574</c:v>
                </c:pt>
                <c:pt idx="669">
                  <c:v>1912.6142538122574</c:v>
                </c:pt>
                <c:pt idx="670">
                  <c:v>1912.6142538122574</c:v>
                </c:pt>
                <c:pt idx="671">
                  <c:v>1912.6142538122574</c:v>
                </c:pt>
                <c:pt idx="672">
                  <c:v>1912.6142538122574</c:v>
                </c:pt>
                <c:pt idx="673">
                  <c:v>1912.6142538122574</c:v>
                </c:pt>
                <c:pt idx="674">
                  <c:v>1912.6142538122574</c:v>
                </c:pt>
                <c:pt idx="675">
                  <c:v>1912.6142538122574</c:v>
                </c:pt>
                <c:pt idx="676">
                  <c:v>1912.6142538122574</c:v>
                </c:pt>
                <c:pt idx="677">
                  <c:v>1912.6142538122574</c:v>
                </c:pt>
                <c:pt idx="678">
                  <c:v>1912.6142538122574</c:v>
                </c:pt>
                <c:pt idx="679">
                  <c:v>1912.6142538122574</c:v>
                </c:pt>
                <c:pt idx="680">
                  <c:v>1912.6142538122574</c:v>
                </c:pt>
                <c:pt idx="681">
                  <c:v>1912.6142538122574</c:v>
                </c:pt>
                <c:pt idx="682">
                  <c:v>1912.6142538122574</c:v>
                </c:pt>
                <c:pt idx="683">
                  <c:v>1912.6142538122574</c:v>
                </c:pt>
                <c:pt idx="684">
                  <c:v>1912.6142538122574</c:v>
                </c:pt>
                <c:pt idx="685">
                  <c:v>1912.6142538122574</c:v>
                </c:pt>
                <c:pt idx="686">
                  <c:v>1912.6142538122574</c:v>
                </c:pt>
                <c:pt idx="687">
                  <c:v>1912.6142538122574</c:v>
                </c:pt>
                <c:pt idx="688">
                  <c:v>1912.6142538122574</c:v>
                </c:pt>
                <c:pt idx="689">
                  <c:v>1912.6142538122574</c:v>
                </c:pt>
                <c:pt idx="690">
                  <c:v>1912.6142538122574</c:v>
                </c:pt>
                <c:pt idx="691">
                  <c:v>1912.6142538122574</c:v>
                </c:pt>
                <c:pt idx="692">
                  <c:v>1912.6142538122574</c:v>
                </c:pt>
                <c:pt idx="693">
                  <c:v>1912.6142538122574</c:v>
                </c:pt>
                <c:pt idx="694">
                  <c:v>1912.6142538122574</c:v>
                </c:pt>
                <c:pt idx="695">
                  <c:v>1912.6142538122574</c:v>
                </c:pt>
                <c:pt idx="696">
                  <c:v>1912.6142538122574</c:v>
                </c:pt>
                <c:pt idx="697">
                  <c:v>1912.6142538122574</c:v>
                </c:pt>
                <c:pt idx="698">
                  <c:v>1912.6142538122574</c:v>
                </c:pt>
                <c:pt idx="699">
                  <c:v>1912.6142538122574</c:v>
                </c:pt>
                <c:pt idx="700">
                  <c:v>1912.6142538122574</c:v>
                </c:pt>
                <c:pt idx="701">
                  <c:v>1912.6142538122574</c:v>
                </c:pt>
                <c:pt idx="702">
                  <c:v>1912.6142538122574</c:v>
                </c:pt>
                <c:pt idx="703">
                  <c:v>1912.6142538122574</c:v>
                </c:pt>
                <c:pt idx="704">
                  <c:v>1912.6142538122574</c:v>
                </c:pt>
                <c:pt idx="705">
                  <c:v>1912.6142538122574</c:v>
                </c:pt>
                <c:pt idx="706">
                  <c:v>1912.6142538122574</c:v>
                </c:pt>
                <c:pt idx="707">
                  <c:v>1912.6142538122574</c:v>
                </c:pt>
                <c:pt idx="708">
                  <c:v>1912.6142538122574</c:v>
                </c:pt>
                <c:pt idx="709">
                  <c:v>1912.6142538122574</c:v>
                </c:pt>
                <c:pt idx="710">
                  <c:v>1912.6142538122574</c:v>
                </c:pt>
                <c:pt idx="711">
                  <c:v>1912.6142538122574</c:v>
                </c:pt>
                <c:pt idx="712">
                  <c:v>1912.6142538122574</c:v>
                </c:pt>
                <c:pt idx="713">
                  <c:v>1912.6142538122574</c:v>
                </c:pt>
                <c:pt idx="714">
                  <c:v>1912.6142538122574</c:v>
                </c:pt>
                <c:pt idx="715">
                  <c:v>1912.6142538122574</c:v>
                </c:pt>
                <c:pt idx="716">
                  <c:v>1912.6142538122574</c:v>
                </c:pt>
                <c:pt idx="717">
                  <c:v>1912.6142538122574</c:v>
                </c:pt>
                <c:pt idx="718">
                  <c:v>1912.6142538122574</c:v>
                </c:pt>
                <c:pt idx="719">
                  <c:v>1912.6142538122574</c:v>
                </c:pt>
                <c:pt idx="720">
                  <c:v>1912.6142538122574</c:v>
                </c:pt>
                <c:pt idx="721">
                  <c:v>1912.6142538122574</c:v>
                </c:pt>
                <c:pt idx="722">
                  <c:v>1912.6142538122574</c:v>
                </c:pt>
                <c:pt idx="723">
                  <c:v>1912.6142538122574</c:v>
                </c:pt>
                <c:pt idx="724">
                  <c:v>1912.6142538122574</c:v>
                </c:pt>
                <c:pt idx="725">
                  <c:v>1912.6142538122574</c:v>
                </c:pt>
                <c:pt idx="726">
                  <c:v>1912.6142538122574</c:v>
                </c:pt>
                <c:pt idx="727">
                  <c:v>1912.6142538122574</c:v>
                </c:pt>
                <c:pt idx="728">
                  <c:v>1912.6142538122574</c:v>
                </c:pt>
                <c:pt idx="729">
                  <c:v>1912.6142538122574</c:v>
                </c:pt>
                <c:pt idx="730">
                  <c:v>1912.6142538122574</c:v>
                </c:pt>
                <c:pt idx="731">
                  <c:v>1912.6142538122574</c:v>
                </c:pt>
                <c:pt idx="732">
                  <c:v>1912.6142538122574</c:v>
                </c:pt>
                <c:pt idx="733">
                  <c:v>1912.6142538122574</c:v>
                </c:pt>
                <c:pt idx="734">
                  <c:v>1912.6142538122574</c:v>
                </c:pt>
                <c:pt idx="735">
                  <c:v>1912.6142538122574</c:v>
                </c:pt>
                <c:pt idx="736">
                  <c:v>1912.6142538122574</c:v>
                </c:pt>
                <c:pt idx="737">
                  <c:v>1912.6142538122574</c:v>
                </c:pt>
                <c:pt idx="738">
                  <c:v>1912.6142538122574</c:v>
                </c:pt>
                <c:pt idx="739">
                  <c:v>1912.6142538122574</c:v>
                </c:pt>
                <c:pt idx="740">
                  <c:v>1912.6142538122574</c:v>
                </c:pt>
                <c:pt idx="741">
                  <c:v>1912.6142538122574</c:v>
                </c:pt>
                <c:pt idx="742">
                  <c:v>1912.6142538122574</c:v>
                </c:pt>
                <c:pt idx="743">
                  <c:v>1912.6142538122574</c:v>
                </c:pt>
                <c:pt idx="744">
                  <c:v>1912.6142538122574</c:v>
                </c:pt>
                <c:pt idx="745">
                  <c:v>1912.6142538122574</c:v>
                </c:pt>
                <c:pt idx="746">
                  <c:v>1912.6142538122574</c:v>
                </c:pt>
                <c:pt idx="747">
                  <c:v>1912.6142538122574</c:v>
                </c:pt>
                <c:pt idx="748">
                  <c:v>1912.6142538122574</c:v>
                </c:pt>
                <c:pt idx="749">
                  <c:v>1912.6142538122574</c:v>
                </c:pt>
                <c:pt idx="750">
                  <c:v>1912.6142538122574</c:v>
                </c:pt>
                <c:pt idx="751">
                  <c:v>1912.6142538122574</c:v>
                </c:pt>
                <c:pt idx="752">
                  <c:v>1912.6142538122574</c:v>
                </c:pt>
                <c:pt idx="753">
                  <c:v>1912.6142538122574</c:v>
                </c:pt>
                <c:pt idx="754">
                  <c:v>1912.6142538122574</c:v>
                </c:pt>
                <c:pt idx="755">
                  <c:v>1912.6142538122574</c:v>
                </c:pt>
                <c:pt idx="756">
                  <c:v>1912.6142538122574</c:v>
                </c:pt>
                <c:pt idx="757">
                  <c:v>1912.6142538122574</c:v>
                </c:pt>
                <c:pt idx="758">
                  <c:v>1912.6142538122574</c:v>
                </c:pt>
                <c:pt idx="759">
                  <c:v>1912.6142538122574</c:v>
                </c:pt>
                <c:pt idx="760">
                  <c:v>1912.6142538122574</c:v>
                </c:pt>
                <c:pt idx="761">
                  <c:v>1912.6142538122574</c:v>
                </c:pt>
                <c:pt idx="762">
                  <c:v>1912.6142538122574</c:v>
                </c:pt>
                <c:pt idx="763">
                  <c:v>1912.6142538122574</c:v>
                </c:pt>
                <c:pt idx="764">
                  <c:v>1912.6142538122574</c:v>
                </c:pt>
                <c:pt idx="765">
                  <c:v>1912.6142538122574</c:v>
                </c:pt>
                <c:pt idx="766">
                  <c:v>1912.6142538122574</c:v>
                </c:pt>
                <c:pt idx="767">
                  <c:v>1912.6142538122574</c:v>
                </c:pt>
                <c:pt idx="768">
                  <c:v>1912.6142538122574</c:v>
                </c:pt>
                <c:pt idx="769">
                  <c:v>1912.6142538122574</c:v>
                </c:pt>
                <c:pt idx="770">
                  <c:v>1912.6142538122574</c:v>
                </c:pt>
                <c:pt idx="771">
                  <c:v>1912.6142538122574</c:v>
                </c:pt>
                <c:pt idx="772">
                  <c:v>1912.6142538122574</c:v>
                </c:pt>
                <c:pt idx="773">
                  <c:v>1912.6142538122574</c:v>
                </c:pt>
                <c:pt idx="774">
                  <c:v>1912.6142538122574</c:v>
                </c:pt>
                <c:pt idx="775">
                  <c:v>1912.6142538122574</c:v>
                </c:pt>
                <c:pt idx="776">
                  <c:v>1912.6142538122574</c:v>
                </c:pt>
                <c:pt idx="777">
                  <c:v>1912.6142538122574</c:v>
                </c:pt>
                <c:pt idx="778">
                  <c:v>1912.6142538122574</c:v>
                </c:pt>
                <c:pt idx="779">
                  <c:v>1912.6142538122574</c:v>
                </c:pt>
                <c:pt idx="780">
                  <c:v>1912.6142538122574</c:v>
                </c:pt>
                <c:pt idx="781">
                  <c:v>1912.6142538122574</c:v>
                </c:pt>
                <c:pt idx="782">
                  <c:v>1912.6142538122574</c:v>
                </c:pt>
                <c:pt idx="783">
                  <c:v>1912.6142538122574</c:v>
                </c:pt>
                <c:pt idx="784">
                  <c:v>1912.6142538122574</c:v>
                </c:pt>
                <c:pt idx="785">
                  <c:v>1912.6142538122574</c:v>
                </c:pt>
                <c:pt idx="786">
                  <c:v>1912.6142538122574</c:v>
                </c:pt>
                <c:pt idx="787">
                  <c:v>1912.6142538122574</c:v>
                </c:pt>
                <c:pt idx="788">
                  <c:v>1912.6142538122574</c:v>
                </c:pt>
                <c:pt idx="789">
                  <c:v>1912.6142538122574</c:v>
                </c:pt>
                <c:pt idx="790">
                  <c:v>1912.6142538122574</c:v>
                </c:pt>
                <c:pt idx="791">
                  <c:v>1912.6142538122574</c:v>
                </c:pt>
                <c:pt idx="792">
                  <c:v>1912.6142538122574</c:v>
                </c:pt>
                <c:pt idx="793">
                  <c:v>1912.6142538122574</c:v>
                </c:pt>
                <c:pt idx="794">
                  <c:v>1912.6142538122574</c:v>
                </c:pt>
                <c:pt idx="795">
                  <c:v>1912.6142538122574</c:v>
                </c:pt>
                <c:pt idx="796">
                  <c:v>1912.6142538122574</c:v>
                </c:pt>
                <c:pt idx="797">
                  <c:v>1912.6142538122574</c:v>
                </c:pt>
                <c:pt idx="798">
                  <c:v>1912.6142538122574</c:v>
                </c:pt>
                <c:pt idx="799">
                  <c:v>1912.6142538122574</c:v>
                </c:pt>
                <c:pt idx="800">
                  <c:v>1912.6142538122574</c:v>
                </c:pt>
                <c:pt idx="801">
                  <c:v>1912.6142538122574</c:v>
                </c:pt>
                <c:pt idx="802">
                  <c:v>1912.6142538122574</c:v>
                </c:pt>
                <c:pt idx="803">
                  <c:v>1912.6142538122574</c:v>
                </c:pt>
                <c:pt idx="804">
                  <c:v>1912.6142538122574</c:v>
                </c:pt>
                <c:pt idx="805">
                  <c:v>1912.6142538122574</c:v>
                </c:pt>
                <c:pt idx="806">
                  <c:v>1912.6142538122574</c:v>
                </c:pt>
                <c:pt idx="807">
                  <c:v>1912.6142538122574</c:v>
                </c:pt>
                <c:pt idx="808">
                  <c:v>1912.6142538122574</c:v>
                </c:pt>
                <c:pt idx="809">
                  <c:v>1912.6142538122574</c:v>
                </c:pt>
                <c:pt idx="810">
                  <c:v>1912.6142538122574</c:v>
                </c:pt>
                <c:pt idx="811">
                  <c:v>1912.6142538122574</c:v>
                </c:pt>
                <c:pt idx="812">
                  <c:v>1912.6142538122574</c:v>
                </c:pt>
                <c:pt idx="813">
                  <c:v>1912.6142538122574</c:v>
                </c:pt>
                <c:pt idx="814">
                  <c:v>1912.6142538122574</c:v>
                </c:pt>
                <c:pt idx="815">
                  <c:v>1912.6142538122574</c:v>
                </c:pt>
                <c:pt idx="816">
                  <c:v>1912.6142538122574</c:v>
                </c:pt>
                <c:pt idx="817">
                  <c:v>1912.6142538122574</c:v>
                </c:pt>
                <c:pt idx="818">
                  <c:v>1912.6142538122574</c:v>
                </c:pt>
                <c:pt idx="819">
                  <c:v>1912.6142538122574</c:v>
                </c:pt>
                <c:pt idx="820">
                  <c:v>1912.6142538122574</c:v>
                </c:pt>
                <c:pt idx="821">
                  <c:v>1912.6142538122574</c:v>
                </c:pt>
                <c:pt idx="822">
                  <c:v>1912.6142538122574</c:v>
                </c:pt>
                <c:pt idx="823">
                  <c:v>1912.6142538122574</c:v>
                </c:pt>
                <c:pt idx="824">
                  <c:v>1912.6142538122574</c:v>
                </c:pt>
                <c:pt idx="825">
                  <c:v>1912.6142538122574</c:v>
                </c:pt>
                <c:pt idx="826">
                  <c:v>1912.6142538122574</c:v>
                </c:pt>
                <c:pt idx="827">
                  <c:v>1912.6142538122574</c:v>
                </c:pt>
                <c:pt idx="828">
                  <c:v>1912.6142538122574</c:v>
                </c:pt>
                <c:pt idx="829">
                  <c:v>1912.6142538122574</c:v>
                </c:pt>
                <c:pt idx="830">
                  <c:v>1912.6142538122574</c:v>
                </c:pt>
                <c:pt idx="831">
                  <c:v>1912.6142538122574</c:v>
                </c:pt>
                <c:pt idx="832">
                  <c:v>1912.6142538122574</c:v>
                </c:pt>
                <c:pt idx="833">
                  <c:v>1912.6142538122574</c:v>
                </c:pt>
                <c:pt idx="834">
                  <c:v>1912.6142538122574</c:v>
                </c:pt>
                <c:pt idx="835">
                  <c:v>1912.6142538122574</c:v>
                </c:pt>
                <c:pt idx="836">
                  <c:v>1912.6142538122574</c:v>
                </c:pt>
                <c:pt idx="837">
                  <c:v>1912.6142538122574</c:v>
                </c:pt>
                <c:pt idx="838">
                  <c:v>1912.6142538122574</c:v>
                </c:pt>
                <c:pt idx="839">
                  <c:v>1912.6142538122574</c:v>
                </c:pt>
                <c:pt idx="840">
                  <c:v>1912.6142538122574</c:v>
                </c:pt>
                <c:pt idx="841">
                  <c:v>1912.6142538122574</c:v>
                </c:pt>
                <c:pt idx="842">
                  <c:v>1912.6142538122574</c:v>
                </c:pt>
                <c:pt idx="843">
                  <c:v>1912.6142538122574</c:v>
                </c:pt>
                <c:pt idx="844">
                  <c:v>1912.6142538122574</c:v>
                </c:pt>
                <c:pt idx="845">
                  <c:v>1912.6142538122574</c:v>
                </c:pt>
                <c:pt idx="846">
                  <c:v>1912.6142538122574</c:v>
                </c:pt>
                <c:pt idx="847">
                  <c:v>1912.6142538122574</c:v>
                </c:pt>
                <c:pt idx="848">
                  <c:v>1912.6142538122574</c:v>
                </c:pt>
                <c:pt idx="849">
                  <c:v>1912.6142538122574</c:v>
                </c:pt>
                <c:pt idx="850">
                  <c:v>1912.6142538122574</c:v>
                </c:pt>
                <c:pt idx="851">
                  <c:v>1912.6142538122574</c:v>
                </c:pt>
                <c:pt idx="852">
                  <c:v>1912.6142538122574</c:v>
                </c:pt>
                <c:pt idx="853">
                  <c:v>1912.6142538122574</c:v>
                </c:pt>
                <c:pt idx="854">
                  <c:v>1912.6142538122574</c:v>
                </c:pt>
                <c:pt idx="855">
                  <c:v>1912.6142538122574</c:v>
                </c:pt>
                <c:pt idx="856">
                  <c:v>1912.6142538122574</c:v>
                </c:pt>
                <c:pt idx="857">
                  <c:v>1912.6142538122574</c:v>
                </c:pt>
                <c:pt idx="858">
                  <c:v>1912.6142538122574</c:v>
                </c:pt>
                <c:pt idx="859">
                  <c:v>1912.6142538122574</c:v>
                </c:pt>
                <c:pt idx="860">
                  <c:v>1912.6142538122574</c:v>
                </c:pt>
                <c:pt idx="861">
                  <c:v>1912.6142538122574</c:v>
                </c:pt>
                <c:pt idx="862">
                  <c:v>1912.6142538122574</c:v>
                </c:pt>
                <c:pt idx="863">
                  <c:v>1912.6142538122574</c:v>
                </c:pt>
                <c:pt idx="864">
                  <c:v>1912.6142538122574</c:v>
                </c:pt>
                <c:pt idx="865">
                  <c:v>1912.6142538122574</c:v>
                </c:pt>
                <c:pt idx="866">
                  <c:v>1912.6142538122574</c:v>
                </c:pt>
                <c:pt idx="867">
                  <c:v>1912.6142538122574</c:v>
                </c:pt>
                <c:pt idx="868">
                  <c:v>1912.6142538122574</c:v>
                </c:pt>
                <c:pt idx="869">
                  <c:v>1912.6142538122574</c:v>
                </c:pt>
                <c:pt idx="870">
                  <c:v>1912.6142538122574</c:v>
                </c:pt>
                <c:pt idx="871">
                  <c:v>1912.6142538122574</c:v>
                </c:pt>
                <c:pt idx="872">
                  <c:v>1912.6142538122574</c:v>
                </c:pt>
                <c:pt idx="873">
                  <c:v>1912.6142538122574</c:v>
                </c:pt>
                <c:pt idx="874">
                  <c:v>1912.6142538122574</c:v>
                </c:pt>
                <c:pt idx="875">
                  <c:v>1912.6142538122574</c:v>
                </c:pt>
                <c:pt idx="876">
                  <c:v>1912.6142538122574</c:v>
                </c:pt>
                <c:pt idx="877">
                  <c:v>1912.6142538122574</c:v>
                </c:pt>
                <c:pt idx="878">
                  <c:v>1912.6142538122574</c:v>
                </c:pt>
                <c:pt idx="879">
                  <c:v>1912.6142538122574</c:v>
                </c:pt>
                <c:pt idx="880">
                  <c:v>1912.6142538122574</c:v>
                </c:pt>
                <c:pt idx="881">
                  <c:v>1912.6142538122574</c:v>
                </c:pt>
                <c:pt idx="882">
                  <c:v>1912.6142538122574</c:v>
                </c:pt>
                <c:pt idx="883">
                  <c:v>1912.6142538122574</c:v>
                </c:pt>
                <c:pt idx="884">
                  <c:v>1912.6142538122574</c:v>
                </c:pt>
                <c:pt idx="885">
                  <c:v>1912.6142538122574</c:v>
                </c:pt>
                <c:pt idx="886">
                  <c:v>1912.6142538122574</c:v>
                </c:pt>
                <c:pt idx="887">
                  <c:v>1912.6142538122574</c:v>
                </c:pt>
                <c:pt idx="888">
                  <c:v>1912.6142538122574</c:v>
                </c:pt>
                <c:pt idx="889">
                  <c:v>1912.6142538122574</c:v>
                </c:pt>
                <c:pt idx="890">
                  <c:v>1912.6142538122574</c:v>
                </c:pt>
                <c:pt idx="891">
                  <c:v>1912.6142538122574</c:v>
                </c:pt>
                <c:pt idx="892">
                  <c:v>1912.6142538122574</c:v>
                </c:pt>
                <c:pt idx="893">
                  <c:v>1912.6142538122574</c:v>
                </c:pt>
                <c:pt idx="894">
                  <c:v>1912.6142538122574</c:v>
                </c:pt>
                <c:pt idx="895">
                  <c:v>1912.6142538122574</c:v>
                </c:pt>
                <c:pt idx="896">
                  <c:v>1912.6142538122574</c:v>
                </c:pt>
                <c:pt idx="897">
                  <c:v>1912.6142538122574</c:v>
                </c:pt>
                <c:pt idx="898">
                  <c:v>1912.6142538122574</c:v>
                </c:pt>
                <c:pt idx="899">
                  <c:v>1912.6142538122574</c:v>
                </c:pt>
                <c:pt idx="900">
                  <c:v>1912.6142538122574</c:v>
                </c:pt>
                <c:pt idx="901">
                  <c:v>1912.6142538122574</c:v>
                </c:pt>
                <c:pt idx="902">
                  <c:v>1912.6142538122574</c:v>
                </c:pt>
                <c:pt idx="903">
                  <c:v>1912.6142538122574</c:v>
                </c:pt>
                <c:pt idx="904">
                  <c:v>1912.6142538122574</c:v>
                </c:pt>
                <c:pt idx="905">
                  <c:v>1912.6142538122574</c:v>
                </c:pt>
                <c:pt idx="906">
                  <c:v>1912.6142538122574</c:v>
                </c:pt>
                <c:pt idx="907">
                  <c:v>1912.6142538122574</c:v>
                </c:pt>
                <c:pt idx="908">
                  <c:v>1912.6142538122574</c:v>
                </c:pt>
                <c:pt idx="909">
                  <c:v>1912.6142538122574</c:v>
                </c:pt>
                <c:pt idx="910">
                  <c:v>1912.6142538122574</c:v>
                </c:pt>
                <c:pt idx="911">
                  <c:v>1912.6142538122574</c:v>
                </c:pt>
                <c:pt idx="912">
                  <c:v>1912.6142538122574</c:v>
                </c:pt>
                <c:pt idx="913">
                  <c:v>1912.6142538122574</c:v>
                </c:pt>
                <c:pt idx="914">
                  <c:v>1912.6142538122574</c:v>
                </c:pt>
                <c:pt idx="915">
                  <c:v>1912.6142538122574</c:v>
                </c:pt>
                <c:pt idx="916">
                  <c:v>1912.6142538122574</c:v>
                </c:pt>
                <c:pt idx="917">
                  <c:v>1912.6142538122574</c:v>
                </c:pt>
                <c:pt idx="918">
                  <c:v>1912.6142538122574</c:v>
                </c:pt>
                <c:pt idx="919">
                  <c:v>1912.6142538122574</c:v>
                </c:pt>
                <c:pt idx="920">
                  <c:v>1912.6142538122574</c:v>
                </c:pt>
                <c:pt idx="921">
                  <c:v>1912.6142538122574</c:v>
                </c:pt>
                <c:pt idx="922">
                  <c:v>1912.6142538122574</c:v>
                </c:pt>
                <c:pt idx="923">
                  <c:v>1912.6142538122574</c:v>
                </c:pt>
                <c:pt idx="924">
                  <c:v>1912.6142538122574</c:v>
                </c:pt>
                <c:pt idx="925">
                  <c:v>1912.6142538122574</c:v>
                </c:pt>
                <c:pt idx="926">
                  <c:v>1912.6142538122574</c:v>
                </c:pt>
                <c:pt idx="927">
                  <c:v>1912.6142538122574</c:v>
                </c:pt>
                <c:pt idx="928">
                  <c:v>1912.6142538122574</c:v>
                </c:pt>
                <c:pt idx="929">
                  <c:v>1912.6142538122574</c:v>
                </c:pt>
                <c:pt idx="930">
                  <c:v>1912.6142538122574</c:v>
                </c:pt>
                <c:pt idx="931">
                  <c:v>1912.6142538122574</c:v>
                </c:pt>
                <c:pt idx="932">
                  <c:v>1912.6142538122574</c:v>
                </c:pt>
                <c:pt idx="933">
                  <c:v>1912.6142538122574</c:v>
                </c:pt>
                <c:pt idx="934">
                  <c:v>1912.6142538122574</c:v>
                </c:pt>
                <c:pt idx="935">
                  <c:v>1912.6142538122574</c:v>
                </c:pt>
                <c:pt idx="936">
                  <c:v>1912.6142538122574</c:v>
                </c:pt>
                <c:pt idx="937">
                  <c:v>1912.6142538122574</c:v>
                </c:pt>
                <c:pt idx="938">
                  <c:v>1912.6142538122574</c:v>
                </c:pt>
                <c:pt idx="939">
                  <c:v>1912.6142538122574</c:v>
                </c:pt>
                <c:pt idx="940">
                  <c:v>1912.6142538122574</c:v>
                </c:pt>
                <c:pt idx="941">
                  <c:v>1912.6142538122574</c:v>
                </c:pt>
                <c:pt idx="942">
                  <c:v>1912.6142538122574</c:v>
                </c:pt>
                <c:pt idx="943">
                  <c:v>1912.6142538122574</c:v>
                </c:pt>
                <c:pt idx="944">
                  <c:v>1912.6142538122574</c:v>
                </c:pt>
                <c:pt idx="945">
                  <c:v>1912.6142538122574</c:v>
                </c:pt>
                <c:pt idx="946">
                  <c:v>1912.6142538122574</c:v>
                </c:pt>
                <c:pt idx="947">
                  <c:v>1912.6142538122574</c:v>
                </c:pt>
                <c:pt idx="948">
                  <c:v>1912.6142538122574</c:v>
                </c:pt>
                <c:pt idx="949">
                  <c:v>1912.6142538122574</c:v>
                </c:pt>
                <c:pt idx="950">
                  <c:v>1912.6142538122574</c:v>
                </c:pt>
                <c:pt idx="951">
                  <c:v>1912.6142538122574</c:v>
                </c:pt>
                <c:pt idx="952">
                  <c:v>1912.6142538122574</c:v>
                </c:pt>
                <c:pt idx="953">
                  <c:v>1912.6142538122574</c:v>
                </c:pt>
                <c:pt idx="954">
                  <c:v>1912.6142538122574</c:v>
                </c:pt>
                <c:pt idx="955">
                  <c:v>1912.6142538122574</c:v>
                </c:pt>
                <c:pt idx="956">
                  <c:v>1912.6142538122574</c:v>
                </c:pt>
                <c:pt idx="957">
                  <c:v>1912.6142538122574</c:v>
                </c:pt>
                <c:pt idx="958">
                  <c:v>1912.6142538122574</c:v>
                </c:pt>
                <c:pt idx="959">
                  <c:v>1912.6142538122574</c:v>
                </c:pt>
                <c:pt idx="960">
                  <c:v>1912.6142538122574</c:v>
                </c:pt>
                <c:pt idx="961">
                  <c:v>1912.6142538122574</c:v>
                </c:pt>
                <c:pt idx="962">
                  <c:v>1912.6142538122574</c:v>
                </c:pt>
                <c:pt idx="963">
                  <c:v>1912.6142538122574</c:v>
                </c:pt>
                <c:pt idx="964">
                  <c:v>1912.6142538122574</c:v>
                </c:pt>
                <c:pt idx="965">
                  <c:v>1912.6142538122574</c:v>
                </c:pt>
                <c:pt idx="966">
                  <c:v>1912.6142538122574</c:v>
                </c:pt>
                <c:pt idx="967">
                  <c:v>1912.6142538122574</c:v>
                </c:pt>
                <c:pt idx="968">
                  <c:v>1912.6142538122574</c:v>
                </c:pt>
                <c:pt idx="969">
                  <c:v>1912.6142538122574</c:v>
                </c:pt>
                <c:pt idx="970">
                  <c:v>1912.6142538122574</c:v>
                </c:pt>
                <c:pt idx="971">
                  <c:v>1912.6142538122574</c:v>
                </c:pt>
                <c:pt idx="972">
                  <c:v>1912.6142538122574</c:v>
                </c:pt>
                <c:pt idx="973">
                  <c:v>1912.6142538122574</c:v>
                </c:pt>
                <c:pt idx="974">
                  <c:v>1912.6142538122574</c:v>
                </c:pt>
                <c:pt idx="975">
                  <c:v>1912.6142538122574</c:v>
                </c:pt>
                <c:pt idx="976">
                  <c:v>1912.6142538122574</c:v>
                </c:pt>
                <c:pt idx="977">
                  <c:v>1912.6142538122574</c:v>
                </c:pt>
                <c:pt idx="978">
                  <c:v>1912.6142538122574</c:v>
                </c:pt>
                <c:pt idx="979">
                  <c:v>1912.6142538122574</c:v>
                </c:pt>
                <c:pt idx="980">
                  <c:v>1912.6142538122574</c:v>
                </c:pt>
                <c:pt idx="981">
                  <c:v>1912.6142538122574</c:v>
                </c:pt>
                <c:pt idx="982">
                  <c:v>1912.6142538122574</c:v>
                </c:pt>
                <c:pt idx="983">
                  <c:v>1912.6142538122574</c:v>
                </c:pt>
                <c:pt idx="984">
                  <c:v>1912.6142538122574</c:v>
                </c:pt>
                <c:pt idx="985">
                  <c:v>1912.6142538122574</c:v>
                </c:pt>
                <c:pt idx="986">
                  <c:v>1912.6142538122574</c:v>
                </c:pt>
                <c:pt idx="987">
                  <c:v>1912.6142538122574</c:v>
                </c:pt>
                <c:pt idx="988">
                  <c:v>1912.6142538122574</c:v>
                </c:pt>
                <c:pt idx="989">
                  <c:v>1912.6142538122574</c:v>
                </c:pt>
                <c:pt idx="990">
                  <c:v>1912.6142538122574</c:v>
                </c:pt>
                <c:pt idx="991">
                  <c:v>1912.6142538122574</c:v>
                </c:pt>
                <c:pt idx="992">
                  <c:v>1912.6142538122574</c:v>
                </c:pt>
                <c:pt idx="993">
                  <c:v>1912.6142538122574</c:v>
                </c:pt>
                <c:pt idx="994">
                  <c:v>1912.6142538122574</c:v>
                </c:pt>
                <c:pt idx="995">
                  <c:v>1912.6142538122574</c:v>
                </c:pt>
                <c:pt idx="996">
                  <c:v>1912.6142538122574</c:v>
                </c:pt>
                <c:pt idx="997">
                  <c:v>1912.6142538122574</c:v>
                </c:pt>
                <c:pt idx="998">
                  <c:v>1912.6142538122574</c:v>
                </c:pt>
                <c:pt idx="999">
                  <c:v>1912.6142538122574</c:v>
                </c:pt>
                <c:pt idx="1000">
                  <c:v>1912.6142538122574</c:v>
                </c:pt>
              </c:numCache>
            </c:numRef>
          </c:xVal>
          <c:yVal>
            <c:numRef>
              <c:f>Calculs!$K$4:$K$1004</c:f>
              <c:numCache>
                <c:formatCode>0.00</c:formatCode>
                <c:ptCount val="1001"/>
                <c:pt idx="0">
                  <c:v>353.98669985348454</c:v>
                </c:pt>
                <c:pt idx="1">
                  <c:v>354.68215014718174</c:v>
                </c:pt>
                <c:pt idx="2">
                  <c:v>355.38702533099115</c:v>
                </c:pt>
                <c:pt idx="3">
                  <c:v>356.11130318136867</c:v>
                </c:pt>
                <c:pt idx="4">
                  <c:v>356.85836240992984</c:v>
                </c:pt>
                <c:pt idx="5">
                  <c:v>357.6274035893378</c:v>
                </c:pt>
                <c:pt idx="6">
                  <c:v>358.41786685697389</c:v>
                </c:pt>
                <c:pt idx="7">
                  <c:v>359.22967489678928</c:v>
                </c:pt>
                <c:pt idx="8">
                  <c:v>360.06299209418052</c:v>
                </c:pt>
                <c:pt idx="9">
                  <c:v>360.91798281747469</c:v>
                </c:pt>
                <c:pt idx="10">
                  <c:v>361.7948114098628</c:v>
                </c:pt>
                <c:pt idx="11">
                  <c:v>362.69361700841603</c:v>
                </c:pt>
                <c:pt idx="12">
                  <c:v>363.61448827199393</c:v>
                </c:pt>
                <c:pt idx="13">
                  <c:v>364.55748842080715</c:v>
                </c:pt>
                <c:pt idx="14">
                  <c:v>365.52268036805651</c:v>
                </c:pt>
                <c:pt idx="15">
                  <c:v>366.51012671384689</c:v>
                </c:pt>
                <c:pt idx="16">
                  <c:v>367.51988973920362</c:v>
                </c:pt>
                <c:pt idx="17">
                  <c:v>368.55203140018466</c:v>
                </c:pt>
                <c:pt idx="18">
                  <c:v>369.60661332208178</c:v>
                </c:pt>
                <c:pt idx="19">
                  <c:v>370.683696793705</c:v>
                </c:pt>
                <c:pt idx="20">
                  <c:v>371.78334276174553</c:v>
                </c:pt>
                <c:pt idx="21">
                  <c:v>372.90560167714057</c:v>
                </c:pt>
                <c:pt idx="22">
                  <c:v>374.0505033053841</c:v>
                </c:pt>
                <c:pt idx="23">
                  <c:v>375.21806682141732</c:v>
                </c:pt>
                <c:pt idx="24">
                  <c:v>376.40831094168857</c:v>
                </c:pt>
                <c:pt idx="25">
                  <c:v>377.62125392083459</c:v>
                </c:pt>
                <c:pt idx="26">
                  <c:v>378.8569135484617</c:v>
                </c:pt>
                <c:pt idx="27">
                  <c:v>380.11530714602236</c:v>
                </c:pt>
                <c:pt idx="28">
                  <c:v>381.39645156378481</c:v>
                </c:pt>
                <c:pt idx="29">
                  <c:v>382.70036317789243</c:v>
                </c:pt>
                <c:pt idx="30">
                  <c:v>384.02705788751052</c:v>
                </c:pt>
                <c:pt idx="31">
                  <c:v>385.37655111205828</c:v>
                </c:pt>
                <c:pt idx="32">
                  <c:v>386.74885778852371</c:v>
                </c:pt>
                <c:pt idx="33">
                  <c:v>388.14399236885964</c:v>
                </c:pt>
                <c:pt idx="34">
                  <c:v>389.56196881745956</c:v>
                </c:pt>
                <c:pt idx="35">
                  <c:v>391.0028006087108</c:v>
                </c:pt>
                <c:pt idx="36">
                  <c:v>392.46650072462484</c:v>
                </c:pt>
                <c:pt idx="37">
                  <c:v>393.95308165254272</c:v>
                </c:pt>
                <c:pt idx="38">
                  <c:v>395.46255538291456</c:v>
                </c:pt>
                <c:pt idx="39">
                  <c:v>396.9949334071523</c:v>
                </c:pt>
                <c:pt idx="40">
                  <c:v>398.5502267155548</c:v>
                </c:pt>
                <c:pt idx="41">
                  <c:v>400.12843781403581</c:v>
                </c:pt>
                <c:pt idx="42">
                  <c:v>401.72955271493953</c:v>
                </c:pt>
                <c:pt idx="43">
                  <c:v>403.35354888506117</c:v>
                </c:pt>
                <c:pt idx="44">
                  <c:v>405.00040322079485</c:v>
                </c:pt>
                <c:pt idx="45">
                  <c:v>406.67009204856737</c:v>
                </c:pt>
                <c:pt idx="46">
                  <c:v>408.36259112535964</c:v>
                </c:pt>
                <c:pt idx="47">
                  <c:v>410.07787563931379</c:v>
                </c:pt>
                <c:pt idx="48">
                  <c:v>411.81592021042559</c:v>
                </c:pt>
                <c:pt idx="49">
                  <c:v>413.57669889132058</c:v>
                </c:pt>
                <c:pt idx="50">
                  <c:v>415.36018516811316</c:v>
                </c:pt>
                <c:pt idx="51">
                  <c:v>417.16635196134763</c:v>
                </c:pt>
                <c:pt idx="52">
                  <c:v>418.99517162702017</c:v>
                </c:pt>
                <c:pt idx="53">
                  <c:v>420.84661595768085</c:v>
                </c:pt>
                <c:pt idx="54">
                  <c:v>422.72065618361501</c:v>
                </c:pt>
                <c:pt idx="55">
                  <c:v>424.61726297410269</c:v>
                </c:pt>
                <c:pt idx="56">
                  <c:v>426.53640643875588</c:v>
                </c:pt>
                <c:pt idx="57">
                  <c:v>428.47805612893222</c:v>
                </c:pt>
                <c:pt idx="58">
                  <c:v>430.44218103922475</c:v>
                </c:pt>
                <c:pt idx="59">
                  <c:v>432.42874960902674</c:v>
                </c:pt>
                <c:pt idx="60">
                  <c:v>434.43772972417088</c:v>
                </c:pt>
                <c:pt idx="61">
                  <c:v>436.46908871864196</c:v>
                </c:pt>
                <c:pt idx="62">
                  <c:v>438.52279337636264</c:v>
                </c:pt>
                <c:pt idx="63">
                  <c:v>440.5988099330512</c:v>
                </c:pt>
                <c:pt idx="64">
                  <c:v>442.69710407815057</c:v>
                </c:pt>
                <c:pt idx="65">
                  <c:v>444.8176409568282</c:v>
                </c:pt>
                <c:pt idx="66">
                  <c:v>446.96038517204585</c:v>
                </c:pt>
                <c:pt idx="67">
                  <c:v>449.12530078669835</c:v>
                </c:pt>
                <c:pt idx="68">
                  <c:v>451.31235132582128</c:v>
                </c:pt>
                <c:pt idx="69">
                  <c:v>453.52149977886609</c:v>
                </c:pt>
                <c:pt idx="70">
                  <c:v>455.75270860204228</c:v>
                </c:pt>
                <c:pt idx="71">
                  <c:v>458.00593972072619</c:v>
                </c:pt>
                <c:pt idx="72">
                  <c:v>460.28115453193504</c:v>
                </c:pt>
                <c:pt idx="73">
                  <c:v>462.5783139068663</c:v>
                </c:pt>
                <c:pt idx="74">
                  <c:v>464.8973781935008</c:v>
                </c:pt>
                <c:pt idx="75">
                  <c:v>467.23830721926953</c:v>
                </c:pt>
                <c:pt idx="76">
                  <c:v>469.60106029378318</c:v>
                </c:pt>
                <c:pt idx="77">
                  <c:v>471.98559621162343</c:v>
                </c:pt>
                <c:pt idx="78">
                  <c:v>474.39187325519578</c:v>
                </c:pt>
                <c:pt idx="79">
                  <c:v>476.81984919764255</c:v>
                </c:pt>
                <c:pt idx="80">
                  <c:v>479.26948130581599</c:v>
                </c:pt>
                <c:pt idx="81">
                  <c:v>481.74071804194847</c:v>
                </c:pt>
                <c:pt idx="82">
                  <c:v>484.23349074658995</c:v>
                </c:pt>
                <c:pt idx="83">
                  <c:v>486.74772192809752</c:v>
                </c:pt>
                <c:pt idx="84">
                  <c:v>489.28333357234942</c:v>
                </c:pt>
                <c:pt idx="85">
                  <c:v>491.84024714875682</c:v>
                </c:pt>
                <c:pt idx="86">
                  <c:v>494.41838361632841</c:v>
                </c:pt>
                <c:pt idx="87">
                  <c:v>497.01766342978647</c:v>
                </c:pt>
                <c:pt idx="88">
                  <c:v>499.63800654573265</c:v>
                </c:pt>
                <c:pt idx="89">
                  <c:v>502.27933242886223</c:v>
                </c:pt>
                <c:pt idx="90">
                  <c:v>504.94156005822504</c:v>
                </c:pt>
                <c:pt idx="91">
                  <c:v>507.62460424244375</c:v>
                </c:pt>
                <c:pt idx="92">
                  <c:v>510.32837192786718</c:v>
                </c:pt>
                <c:pt idx="93">
                  <c:v>513.05276589185212</c:v>
                </c:pt>
                <c:pt idx="94">
                  <c:v>515.79768844385433</c:v>
                </c:pt>
                <c:pt idx="95">
                  <c:v>518.56304143321574</c:v>
                </c:pt>
                <c:pt idx="96">
                  <c:v>521.34872625698404</c:v>
                </c:pt>
                <c:pt idx="97">
                  <c:v>524.15464386776239</c:v>
                </c:pt>
                <c:pt idx="98">
                  <c:v>526.98069478158789</c:v>
                </c:pt>
                <c:pt idx="99">
                  <c:v>529.82677908583639</c:v>
                </c:pt>
                <c:pt idx="100">
                  <c:v>532.69279644715198</c:v>
                </c:pt>
                <c:pt idx="101">
                  <c:v>535.57864552526132</c:v>
                </c:pt>
                <c:pt idx="102">
                  <c:v>538.48422338587909</c:v>
                </c:pt>
                <c:pt idx="103">
                  <c:v>541.40942610257639</c:v>
                </c:pt>
                <c:pt idx="104">
                  <c:v>544.35414935970289</c:v>
                </c:pt>
                <c:pt idx="105">
                  <c:v>547.31828846062444</c:v>
                </c:pt>
                <c:pt idx="106">
                  <c:v>550.30173833597291</c:v>
                </c:pt>
                <c:pt idx="107">
                  <c:v>553.3043935519064</c:v>
                </c:pt>
                <c:pt idx="108">
                  <c:v>556.32614831837714</c:v>
                </c:pt>
                <c:pt idx="109">
                  <c:v>559.36689649740697</c:v>
                </c:pt>
                <c:pt idx="110">
                  <c:v>562.42653161136673</c:v>
                </c:pt>
                <c:pt idx="111">
                  <c:v>565.50495373519936</c:v>
                </c:pt>
                <c:pt idx="112">
                  <c:v>568.60207639697978</c:v>
                </c:pt>
                <c:pt idx="113">
                  <c:v>571.71781970065626</c:v>
                </c:pt>
                <c:pt idx="114">
                  <c:v>574.85210343930316</c:v>
                </c:pt>
                <c:pt idx="115">
                  <c:v>578.00484710110311</c:v>
                </c:pt>
                <c:pt idx="116">
                  <c:v>581.17596987533955</c:v>
                </c:pt>
                <c:pt idx="117">
                  <c:v>584.36539065839804</c:v>
                </c:pt>
                <c:pt idx="118">
                  <c:v>587.57302805977554</c:v>
                </c:pt>
                <c:pt idx="119">
                  <c:v>590.79880040809587</c:v>
                </c:pt>
                <c:pt idx="120">
                  <c:v>594.04262575713119</c:v>
                </c:pt>
                <c:pt idx="121">
                  <c:v>597.30441040163487</c:v>
                </c:pt>
                <c:pt idx="122">
                  <c:v>600.58403738276343</c:v>
                </c:pt>
                <c:pt idx="123">
                  <c:v>603.88137799392587</c:v>
                </c:pt>
                <c:pt idx="124">
                  <c:v>607.19630329898234</c:v>
                </c:pt>
                <c:pt idx="125">
                  <c:v>610.5286841421248</c:v>
                </c:pt>
                <c:pt idx="126">
                  <c:v>613.87839115772113</c:v>
                </c:pt>
                <c:pt idx="127">
                  <c:v>617.24529478012141</c:v>
                </c:pt>
                <c:pt idx="128">
                  <c:v>620.62926525342357</c:v>
                </c:pt>
                <c:pt idx="129">
                  <c:v>624.0301726411966</c:v>
                </c:pt>
                <c:pt idx="130">
                  <c:v>627.44788683616025</c:v>
                </c:pt>
                <c:pt idx="131">
                  <c:v>630.88227454275875</c:v>
                </c:pt>
                <c:pt idx="132">
                  <c:v>634.33319625816512</c:v>
                </c:pt>
                <c:pt idx="133">
                  <c:v>637.80050931369999</c:v>
                </c:pt>
                <c:pt idx="134">
                  <c:v>641.28407091825693</c:v>
                </c:pt>
                <c:pt idx="135">
                  <c:v>644.78373816879969</c:v>
                </c:pt>
                <c:pt idx="136">
                  <c:v>648.29936806079252</c:v>
                </c:pt>
                <c:pt idx="137">
                  <c:v>651.83081749856012</c:v>
                </c:pt>
                <c:pt idx="138">
                  <c:v>655.37794330557642</c:v>
                </c:pt>
                <c:pt idx="139">
                  <c:v>658.94060223468045</c:v>
                </c:pt>
                <c:pt idx="140">
                  <c:v>662.51865097821667</c:v>
                </c:pt>
                <c:pt idx="141">
                  <c:v>666.11190976172941</c:v>
                </c:pt>
                <c:pt idx="142">
                  <c:v>669.72012593541729</c:v>
                </c:pt>
                <c:pt idx="143">
                  <c:v>673.34301048855139</c:v>
                </c:pt>
                <c:pt idx="144">
                  <c:v>676.98027457375167</c:v>
                </c:pt>
                <c:pt idx="145">
                  <c:v>680.63162953215544</c:v>
                </c:pt>
                <c:pt idx="146">
                  <c:v>684.29678691823653</c:v>
                </c:pt>
                <c:pt idx="147">
                  <c:v>687.97545852426867</c:v>
                </c:pt>
                <c:pt idx="148">
                  <c:v>691.66735640443108</c:v>
                </c:pt>
                <c:pt idx="149">
                  <c:v>695.37219289855091</c:v>
                </c:pt>
                <c:pt idx="150">
                  <c:v>699.08968065547913</c:v>
                </c:pt>
                <c:pt idx="151">
                  <c:v>702.81953265609661</c:v>
                </c:pt>
                <c:pt idx="152">
                  <c:v>706.56146223594624</c:v>
                </c:pt>
                <c:pt idx="153">
                  <c:v>710.3151831074897</c:v>
                </c:pt>
                <c:pt idx="154">
                  <c:v>714.08040938198428</c:v>
                </c:pt>
                <c:pt idx="155">
                  <c:v>717.85685559097806</c:v>
                </c:pt>
                <c:pt idx="156">
                  <c:v>721.64406280294088</c:v>
                </c:pt>
                <c:pt idx="157">
                  <c:v>725.44122494134126</c:v>
                </c:pt>
                <c:pt idx="158">
                  <c:v>729.24736350564865</c:v>
                </c:pt>
                <c:pt idx="159">
                  <c:v>733.06150216448589</c:v>
                </c:pt>
                <c:pt idx="160">
                  <c:v>736.882666921897</c:v>
                </c:pt>
                <c:pt idx="161">
                  <c:v>740.70966473401563</c:v>
                </c:pt>
                <c:pt idx="162">
                  <c:v>744.54086268895458</c:v>
                </c:pt>
                <c:pt idx="163">
                  <c:v>748.37443239153674</c:v>
                </c:pt>
                <c:pt idx="164">
                  <c:v>752.20859388936617</c:v>
                </c:pt>
                <c:pt idx="165">
                  <c:v>756.04180668333197</c:v>
                </c:pt>
                <c:pt idx="166">
                  <c:v>759.87295992102986</c:v>
                </c:pt>
                <c:pt idx="167">
                  <c:v>763.70099800688388</c:v>
                </c:pt>
                <c:pt idx="168">
                  <c:v>767.52466413865704</c:v>
                </c:pt>
                <c:pt idx="169">
                  <c:v>771.34232976878661</c:v>
                </c:pt>
                <c:pt idx="170">
                  <c:v>775.15194169297638</c:v>
                </c:pt>
                <c:pt idx="171">
                  <c:v>778.95207770053025</c:v>
                </c:pt>
                <c:pt idx="172">
                  <c:v>782.74241397448998</c:v>
                </c:pt>
                <c:pt idx="173">
                  <c:v>786.52299903847427</c:v>
                </c:pt>
                <c:pt idx="174">
                  <c:v>790.29388103261726</c:v>
                </c:pt>
                <c:pt idx="175">
                  <c:v>794.05510771763556</c:v>
                </c:pt>
                <c:pt idx="176">
                  <c:v>797.8067264788408</c:v>
                </c:pt>
                <c:pt idx="177">
                  <c:v>801.54878433010003</c:v>
                </c:pt>
                <c:pt idx="178">
                  <c:v>805.28132791774226</c:v>
                </c:pt>
                <c:pt idx="179">
                  <c:v>809.0044035244149</c:v>
                </c:pt>
                <c:pt idx="180">
                  <c:v>812.71805707288809</c:v>
                </c:pt>
                <c:pt idx="181">
                  <c:v>816.42233412981034</c:v>
                </c:pt>
                <c:pt idx="182">
                  <c:v>820.11727990941392</c:v>
                </c:pt>
                <c:pt idx="183">
                  <c:v>823.80293927717264</c:v>
                </c:pt>
                <c:pt idx="184">
                  <c:v>827.47935675341159</c:v>
                </c:pt>
                <c:pt idx="185">
                  <c:v>831.14657651687014</c:v>
                </c:pt>
                <c:pt idx="186">
                  <c:v>834.80464240821891</c:v>
                </c:pt>
                <c:pt idx="187">
                  <c:v>838.453597933531</c:v>
                </c:pt>
                <c:pt idx="188">
                  <c:v>842.09348626770884</c:v>
                </c:pt>
                <c:pt idx="189">
                  <c:v>845.72435025786672</c:v>
                </c:pt>
                <c:pt idx="190">
                  <c:v>849.34623242666999</c:v>
                </c:pt>
                <c:pt idx="191">
                  <c:v>852.9591749756321</c:v>
                </c:pt>
                <c:pt idx="192">
                  <c:v>856.56321978836877</c:v>
                </c:pt>
                <c:pt idx="193">
                  <c:v>860.15840843381125</c:v>
                </c:pt>
                <c:pt idx="194">
                  <c:v>863.74478216937894</c:v>
                </c:pt>
                <c:pt idx="195">
                  <c:v>867.3223819441115</c:v>
                </c:pt>
                <c:pt idx="196">
                  <c:v>870.89124840176191</c:v>
                </c:pt>
                <c:pt idx="197">
                  <c:v>874.45142188385023</c:v>
                </c:pt>
                <c:pt idx="198">
                  <c:v>878.00294243267888</c:v>
                </c:pt>
                <c:pt idx="199">
                  <c:v>881.54584979431093</c:v>
                </c:pt>
                <c:pt idx="200">
                  <c:v>885.08018342151013</c:v>
                </c:pt>
                <c:pt idx="201">
                  <c:v>919.95499613257027</c:v>
                </c:pt>
                <c:pt idx="202">
                  <c:v>953.99740110697701</c:v>
                </c:pt>
                <c:pt idx="203">
                  <c:v>987.24423935005439</c:v>
                </c:pt>
                <c:pt idx="204">
                  <c:v>1019.7297665584213</c:v>
                </c:pt>
                <c:pt idx="205">
                  <c:v>1051.4858924250425</c:v>
                </c:pt>
                <c:pt idx="206">
                  <c:v>1082.54239262703</c:v>
                </c:pt>
                <c:pt idx="207">
                  <c:v>1112.9270971782259</c:v>
                </c:pt>
                <c:pt idx="208">
                  <c:v>1142.6660582595368</c:v>
                </c:pt>
                <c:pt idx="209">
                  <c:v>1171.78370016965</c:v>
                </c:pt>
                <c:pt idx="210">
                  <c:v>1200.30295364823</c:v>
                </c:pt>
                <c:pt idx="211">
                  <c:v>1228.2453764979998</c:v>
                </c:pt>
                <c:pt idx="212">
                  <c:v>1255.6312621593579</c:v>
                </c:pt>
                <c:pt idx="213">
                  <c:v>1282.479737661849</c:v>
                </c:pt>
                <c:pt idx="214">
                  <c:v>1308.8088521832485</c:v>
                </c:pt>
                <c:pt idx="215">
                  <c:v>1334.6356572830621</c:v>
                </c:pt>
                <c:pt idx="216">
                  <c:v>1359.9762797378608</c:v>
                </c:pt>
                <c:pt idx="217">
                  <c:v>1384.8459877870084</c:v>
                </c:pt>
                <c:pt idx="218">
                  <c:v>1409.2592514956186</c:v>
                </c:pt>
                <c:pt idx="219">
                  <c:v>1433.2297978542895</c:v>
                </c:pt>
                <c:pt idx="220">
                  <c:v>1456.7706611600181</c:v>
                </c:pt>
                <c:pt idx="221">
                  <c:v>1479.8942291578237</c:v>
                </c:pt>
                <c:pt idx="222">
                  <c:v>1502.6122853664585</c:v>
                </c:pt>
                <c:pt idx="223">
                  <c:v>1524.9360479628476</c:v>
                </c:pt>
                <c:pt idx="224">
                  <c:v>1546.8762055574912</c:v>
                </c:pt>
                <c:pt idx="225">
                  <c:v>1568.4429501560742</c:v>
                </c:pt>
                <c:pt idx="226">
                  <c:v>1589.6460075701877</c:v>
                </c:pt>
                <c:pt idx="227">
                  <c:v>1610.4946655117233</c:v>
                </c:pt>
                <c:pt idx="228">
                  <c:v>1630.9977995806119</c:v>
                </c:pt>
                <c:pt idx="229">
                  <c:v>1651.1638973336719</c:v>
                </c:pt>
                <c:pt idx="230">
                  <c:v>1671.00108060301</c:v>
                </c:pt>
                <c:pt idx="231">
                  <c:v>1690.5171262153399</c:v>
                </c:pt>
                <c:pt idx="232">
                  <c:v>1709.7194852484724</c:v>
                </c:pt>
                <c:pt idx="233">
                  <c:v>1728.6153009478132</c:v>
                </c:pt>
                <c:pt idx="234">
                  <c:v>1747.2114254137887</c:v>
                </c:pt>
                <c:pt idx="235">
                  <c:v>1765.5144351605093</c:v>
                </c:pt>
                <c:pt idx="236">
                  <c:v>1783.5306456365158</c:v>
                </c:pt>
                <c:pt idx="237">
                  <c:v>1801.2661247900023</c:v>
                </c:pt>
                <c:pt idx="238">
                  <c:v>1818.7267057533459</c:v>
                </c:pt>
                <c:pt idx="239">
                  <c:v>1835.9179987149969</c:v>
                </c:pt>
                <c:pt idx="240">
                  <c:v>1852.8454020406987</c:v>
                </c:pt>
                <c:pt idx="241">
                  <c:v>1869.514112700542</c:v>
                </c:pt>
                <c:pt idx="242">
                  <c:v>1885.9291360534348</c:v>
                </c:pt>
                <c:pt idx="243">
                  <c:v>1902.0952950361345</c:v>
                </c:pt>
                <c:pt idx="244">
                  <c:v>1918.0172387999849</c:v>
                </c:pt>
                <c:pt idx="245">
                  <c:v>1933.6994508348835</c:v>
                </c:pt>
                <c:pt idx="246">
                  <c:v>1949.1462566167268</c:v>
                </c:pt>
                <c:pt idx="247">
                  <c:v>1964.3618308116158</c:v>
                </c:pt>
                <c:pt idx="248">
                  <c:v>1979.3502040674136</c:v>
                </c:pt>
                <c:pt idx="249">
                  <c:v>1994.1152694207965</c:v>
                </c:pt>
                <c:pt idx="250">
                  <c:v>2008.6607883457223</c:v>
                </c:pt>
                <c:pt idx="251">
                  <c:v>2022.9903964672108</c:v>
                </c:pt>
                <c:pt idx="252">
                  <c:v>2037.1076089624878</c:v>
                </c:pt>
                <c:pt idx="253">
                  <c:v>2051.0158256698605</c:v>
                </c:pt>
                <c:pt idx="254">
                  <c:v>2064.7183359241526</c:v>
                </c:pt>
                <c:pt idx="255">
                  <c:v>2078.2183231361237</c:v>
                </c:pt>
                <c:pt idx="256">
                  <c:v>2091.5188691320081</c:v>
                </c:pt>
                <c:pt idx="257">
                  <c:v>2104.6229582681322</c:v>
                </c:pt>
                <c:pt idx="258">
                  <c:v>2117.5334813344825</c:v>
                </c:pt>
                <c:pt idx="259">
                  <c:v>2130.2532392601133</c:v>
                </c:pt>
                <c:pt idx="260">
                  <c:v>2142.7849466323573</c:v>
                </c:pt>
                <c:pt idx="261">
                  <c:v>2155.1312350409785</c:v>
                </c:pt>
                <c:pt idx="262">
                  <c:v>2167.2946562576235</c:v>
                </c:pt>
                <c:pt idx="263">
                  <c:v>2179.2776852602233</c:v>
                </c:pt>
                <c:pt idx="264">
                  <c:v>2191.0827231113349</c:v>
                </c:pt>
                <c:pt idx="265">
                  <c:v>2202.7120996988165</c:v>
                </c:pt>
                <c:pt idx="266">
                  <c:v>2214.1680763466616</c:v>
                </c:pt>
                <c:pt idx="267">
                  <c:v>2225.4528483033064</c:v>
                </c:pt>
                <c:pt idx="268">
                  <c:v>2236.5685471142474</c:v>
                </c:pt>
                <c:pt idx="269">
                  <c:v>2247.5172428853593</c:v>
                </c:pt>
                <c:pt idx="270">
                  <c:v>2258.3009464429006</c:v>
                </c:pt>
                <c:pt idx="271">
                  <c:v>2268.9216113958068</c:v>
                </c:pt>
                <c:pt idx="272">
                  <c:v>2279.3811361055268</c:v>
                </c:pt>
                <c:pt idx="273">
                  <c:v>2289.6813655683218</c:v>
                </c:pt>
                <c:pt idx="274">
                  <c:v>2299.824093214655</c:v>
                </c:pt>
                <c:pt idx="275">
                  <c:v>2309.8110626300022</c:v>
                </c:pt>
                <c:pt idx="276">
                  <c:v>2319.6439692011654</c:v>
                </c:pt>
                <c:pt idx="277">
                  <c:v>2329.3244616919169</c:v>
                </c:pt>
                <c:pt idx="278">
                  <c:v>2338.8541437515814</c:v>
                </c:pt>
                <c:pt idx="279">
                  <c:v>2348.234575359942</c:v>
                </c:pt>
                <c:pt idx="280">
                  <c:v>2357.46727421167</c:v>
                </c:pt>
                <c:pt idx="281">
                  <c:v>2366.5537170432835</c:v>
                </c:pt>
                <c:pt idx="282">
                  <c:v>2375.495340905476</c:v>
                </c:pt>
                <c:pt idx="283">
                  <c:v>2384.2935443834849</c:v>
                </c:pt>
                <c:pt idx="284">
                  <c:v>2392.9496887680334</c:v>
                </c:pt>
                <c:pt idx="285">
                  <c:v>2401.4650991792259</c:v>
                </c:pt>
                <c:pt idx="286">
                  <c:v>2409.8410656456563</c:v>
                </c:pt>
                <c:pt idx="287">
                  <c:v>2418.0788441408545</c:v>
                </c:pt>
                <c:pt idx="288">
                  <c:v>2426.1796575790941</c:v>
                </c:pt>
                <c:pt idx="289">
                  <c:v>2434.144696772466</c:v>
                </c:pt>
                <c:pt idx="290">
                  <c:v>2441.9751213510294</c:v>
                </c:pt>
                <c:pt idx="291">
                  <c:v>2449.6720606477506</c:v>
                </c:pt>
                <c:pt idx="292">
                  <c:v>2457.23661454986</c:v>
                </c:pt>
                <c:pt idx="293">
                  <c:v>2464.6698543181628</c:v>
                </c:pt>
                <c:pt idx="294">
                  <c:v>2471.9728233757783</c:v>
                </c:pt>
                <c:pt idx="295">
                  <c:v>2479.1465380676896</c:v>
                </c:pt>
                <c:pt idx="296">
                  <c:v>2486.191988392437</c:v>
                </c:pt>
                <c:pt idx="297">
                  <c:v>2493.1101387072085</c:v>
                </c:pt>
                <c:pt idx="298">
                  <c:v>2499.9019284075321</c:v>
                </c:pt>
                <c:pt idx="299">
                  <c:v>2506.5682725827114</c:v>
                </c:pt>
                <c:pt idx="300">
                  <c:v>2513.1100626480998</c:v>
                </c:pt>
                <c:pt idx="301">
                  <c:v>2519.528166955251</c:v>
                </c:pt>
                <c:pt idx="302">
                  <c:v>2525.8234313809476</c:v>
                </c:pt>
                <c:pt idx="303">
                  <c:v>2531.9966798960572</c:v>
                </c:pt>
                <c:pt idx="304">
                  <c:v>2538.0487151151333</c:v>
                </c:pt>
                <c:pt idx="305">
                  <c:v>2543.9803188276351</c:v>
                </c:pt>
                <c:pt idx="306">
                  <c:v>2549.7922525116064</c:v>
                </c:pt>
                <c:pt idx="307">
                  <c:v>2555.4852578306263</c:v>
                </c:pt>
                <c:pt idx="308">
                  <c:v>2561.060057114807</c:v>
                </c:pt>
                <c:pt idx="309">
                  <c:v>2566.5173538265899</c:v>
                </c:pt>
                <c:pt idx="310">
                  <c:v>2571.857833012069</c:v>
                </c:pt>
                <c:pt idx="311">
                  <c:v>2577.0821617385368</c:v>
                </c:pt>
                <c:pt idx="312">
                  <c:v>2582.1909895189378</c:v>
                </c:pt>
                <c:pt idx="313">
                  <c:v>2587.184948723886</c:v>
                </c:pt>
                <c:pt idx="314">
                  <c:v>2592.0646549818898</c:v>
                </c:pt>
                <c:pt idx="315">
                  <c:v>2596.8307075684074</c:v>
                </c:pt>
                <c:pt idx="316">
                  <c:v>2601.4836897843443</c:v>
                </c:pt>
                <c:pt idx="317">
                  <c:v>2606.0241693245889</c:v>
                </c:pt>
                <c:pt idx="318">
                  <c:v>2610.4526986371739</c:v>
                </c:pt>
                <c:pt idx="319">
                  <c:v>2614.769815273633</c:v>
                </c:pt>
                <c:pt idx="320">
                  <c:v>2618.9760422311256</c:v>
                </c:pt>
                <c:pt idx="321">
                  <c:v>2623.0718882868805</c:v>
                </c:pt>
                <c:pt idx="322">
                  <c:v>2627.0578483255172</c:v>
                </c:pt>
                <c:pt idx="323">
                  <c:v>2630.9344036597854</c:v>
                </c:pt>
                <c:pt idx="324">
                  <c:v>2634.7020223452669</c:v>
                </c:pt>
                <c:pt idx="325">
                  <c:v>2638.3611594895788</c:v>
                </c:pt>
                <c:pt idx="326">
                  <c:v>2641.9122575566116</c:v>
                </c:pt>
                <c:pt idx="327">
                  <c:v>2645.3557466663365</c:v>
                </c:pt>
                <c:pt idx="328">
                  <c:v>2648.6920448907117</c:v>
                </c:pt>
                <c:pt idx="329">
                  <c:v>2651.9215585462221</c:v>
                </c:pt>
                <c:pt idx="330">
                  <c:v>2655.0446824835735</c:v>
                </c:pt>
                <c:pt idx="331">
                  <c:v>2658.0618003750747</c:v>
                </c:pt>
                <c:pt idx="332">
                  <c:v>2660.9732850002279</c:v>
                </c:pt>
                <c:pt idx="333">
                  <c:v>2663.779498530052</c:v>
                </c:pt>
                <c:pt idx="334">
                  <c:v>2666.4807928106547</c:v>
                </c:pt>
                <c:pt idx="335">
                  <c:v>2669.0775096465663</c:v>
                </c:pt>
                <c:pt idx="336">
                  <c:v>2671.5699810843412</c:v>
                </c:pt>
                <c:pt idx="337">
                  <c:v>2673.9585296969226</c:v>
                </c:pt>
                <c:pt idx="338">
                  <c:v>2676.2434688692556</c:v>
                </c:pt>
                <c:pt idx="339">
                  <c:v>2678.4251030856167</c:v>
                </c:pt>
                <c:pt idx="340">
                  <c:v>2680.5037282191129</c:v>
                </c:pt>
                <c:pt idx="341">
                  <c:v>2682.4796318237759</c:v>
                </c:pt>
                <c:pt idx="342">
                  <c:v>2684.3530934296564</c:v>
                </c:pt>
                <c:pt idx="343">
                  <c:v>2686.1243848412892</c:v>
                </c:pt>
                <c:pt idx="344">
                  <c:v>2687.7937704398601</c:v>
                </c:pt>
                <c:pt idx="345">
                  <c:v>2689.3615074893705</c:v>
                </c:pt>
                <c:pt idx="346">
                  <c:v>2690.8278464470436</c:v>
                </c:pt>
                <c:pt idx="347">
                  <c:v>2692.1930312781619</c:v>
                </c:pt>
                <c:pt idx="348">
                  <c:v>2693.4572997754726</c:v>
                </c:pt>
                <c:pt idx="349">
                  <c:v>2694.6208838832254</c:v>
                </c:pt>
                <c:pt idx="350">
                  <c:v>2695.6840100258451</c:v>
                </c:pt>
                <c:pt idx="351">
                  <c:v>2696.6468994411616</c:v>
                </c:pt>
                <c:pt idx="352">
                  <c:v>2697.5097685180467</c:v>
                </c:pt>
                <c:pt idx="353">
                  <c:v>2698.2728291382191</c:v>
                </c:pt>
                <c:pt idx="354">
                  <c:v>2698.9362890219068</c:v>
                </c:pt>
                <c:pt idx="355">
                  <c:v>2699.500352076961</c:v>
                </c:pt>
                <c:pt idx="356">
                  <c:v>2699.9652187509419</c:v>
                </c:pt>
                <c:pt idx="357">
                  <c:v>2700.3310863856086</c:v>
                </c:pt>
                <c:pt idx="358">
                  <c:v>2700.5981495731771</c:v>
                </c:pt>
                <c:pt idx="359">
                  <c:v>2700.7666005136316</c:v>
                </c:pt>
                <c:pt idx="360">
                  <c:v>2700.8366293723166</c:v>
                </c:pt>
                <c:pt idx="361">
                  <c:v>2700.8084246369776</c:v>
                </c:pt>
                <c:pt idx="362">
                  <c:v>2700.6821734733776</c:v>
                </c:pt>
                <c:pt idx="363">
                  <c:v>2700.4580620785764</c:v>
                </c:pt>
                <c:pt idx="364">
                  <c:v>2700.1362760309476</c:v>
                </c:pt>
                <c:pt idx="365">
                  <c:v>2699.7170006359861</c:v>
                </c:pt>
                <c:pt idx="366">
                  <c:v>2699.2004212669772</c:v>
                </c:pt>
                <c:pt idx="367">
                  <c:v>2698.5867236996005</c:v>
                </c:pt>
                <c:pt idx="368">
                  <c:v>2697.8760944395808</c:v>
                </c:pt>
                <c:pt idx="369">
                  <c:v>2697.0687210425326</c:v>
                </c:pt>
                <c:pt idx="370">
                  <c:v>2696.1647924252006</c:v>
                </c:pt>
                <c:pt idx="371">
                  <c:v>2695.1644991673511</c:v>
                </c:pt>
                <c:pt idx="372">
                  <c:v>2694.0680338036445</c:v>
                </c:pt>
                <c:pt idx="373">
                  <c:v>2692.8755911048879</c:v>
                </c:pt>
                <c:pt idx="374">
                  <c:v>2691.587368348145</c:v>
                </c:pt>
                <c:pt idx="375">
                  <c:v>2690.2035655752652</c:v>
                </c:pt>
                <c:pt idx="376">
                  <c:v>2688.7243858394722</c:v>
                </c:pt>
                <c:pt idx="377">
                  <c:v>2687.1500354397326</c:v>
                </c:pt>
                <c:pt idx="378">
                  <c:v>2685.4807241427079</c:v>
                </c:pt>
                <c:pt idx="379">
                  <c:v>2683.7166653921727</c:v>
                </c:pt>
                <c:pt idx="380">
                  <c:v>2681.8580765058432</c:v>
                </c:pt>
                <c:pt idx="381">
                  <c:v>2679.9051788596425</c:v>
                </c:pt>
                <c:pt idx="382">
                  <c:v>2677.858198059479</c:v>
                </c:pt>
                <c:pt idx="383">
                  <c:v>2675.717364100678</c:v>
                </c:pt>
                <c:pt idx="384">
                  <c:v>2673.4829115152556</c:v>
                </c:pt>
                <c:pt idx="385">
                  <c:v>2671.155079507264</c:v>
                </c:pt>
                <c:pt idx="386">
                  <c:v>2668.7341120764795</c:v>
                </c:pt>
                <c:pt idx="387">
                  <c:v>2666.2202581307333</c:v>
                </c:pt>
                <c:pt idx="388">
                  <c:v>2663.6137715872146</c:v>
                </c:pt>
                <c:pt idx="389">
                  <c:v>2660.9149114630895</c:v>
                </c:pt>
                <c:pt idx="390">
                  <c:v>2658.1239419558042</c:v>
                </c:pt>
                <c:pt idx="391">
                  <c:v>2655.241132513444</c:v>
                </c:pt>
                <c:pt idx="392">
                  <c:v>2652.2667578955293</c:v>
                </c:pt>
                <c:pt idx="393">
                  <c:v>2649.2010982246343</c:v>
                </c:pt>
                <c:pt idx="394">
                  <c:v>2646.0444390292159</c:v>
                </c:pt>
                <c:pt idx="395">
                  <c:v>2642.7970712780307</c:v>
                </c:pt>
                <c:pt idx="396">
                  <c:v>2639.4592914065224</c:v>
                </c:pt>
                <c:pt idx="397">
                  <c:v>2636.0314013355487</c:v>
                </c:pt>
                <c:pt idx="398">
                  <c:v>2632.5137084828116</c:v>
                </c:pt>
                <c:pt idx="399">
                  <c:v>2628.9065257673433</c:v>
                </c:pt>
                <c:pt idx="400">
                  <c:v>2625.2101716073939</c:v>
                </c:pt>
                <c:pt idx="401">
                  <c:v>2621.4249699120483</c:v>
                </c:pt>
                <c:pt idx="402">
                  <c:v>2617.5512500668947</c:v>
                </c:pt>
                <c:pt idx="403">
                  <c:v>2613.589346914056</c:v>
                </c:pt>
                <c:pt idx="404">
                  <c:v>2609.5396007268728</c:v>
                </c:pt>
                <c:pt idx="405">
                  <c:v>2605.4023571795296</c:v>
                </c:pt>
                <c:pt idx="406">
                  <c:v>2601.1779673118908</c:v>
                </c:pt>
                <c:pt idx="407">
                  <c:v>2596.8667874898078</c:v>
                </c:pt>
                <c:pt idx="408">
                  <c:v>2592.4691793611478</c:v>
                </c:pt>
                <c:pt idx="409">
                  <c:v>2587.9855098077796</c:v>
                </c:pt>
                <c:pt idx="410">
                  <c:v>2583.4161508937423</c:v>
                </c:pt>
                <c:pt idx="411">
                  <c:v>2578.761479809813</c:v>
                </c:pt>
                <c:pt idx="412">
                  <c:v>2574.0218788146831</c:v>
                </c:pt>
                <c:pt idx="413">
                  <c:v>2569.1977351729333</c:v>
                </c:pt>
                <c:pt idx="414">
                  <c:v>2564.2894410899989</c:v>
                </c:pt>
                <c:pt idx="415">
                  <c:v>2559.2973936443032</c:v>
                </c:pt>
                <c:pt idx="416">
                  <c:v>2554.2219947167282</c:v>
                </c:pt>
                <c:pt idx="417">
                  <c:v>2549.0636509175852</c:v>
                </c:pt>
                <c:pt idx="418">
                  <c:v>2543.8227735112418</c:v>
                </c:pt>
                <c:pt idx="419">
                  <c:v>2538.4997783385525</c:v>
                </c:pt>
                <c:pt idx="420">
                  <c:v>2533.0950857372313</c:v>
                </c:pt>
                <c:pt idx="421">
                  <c:v>2527.6091204603081</c:v>
                </c:pt>
                <c:pt idx="422">
                  <c:v>2522.0423115927924</c:v>
                </c:pt>
                <c:pt idx="423">
                  <c:v>2516.3950924666701</c:v>
                </c:pt>
                <c:pt idx="424">
                  <c:v>2510.6679005743522</c:v>
                </c:pt>
                <c:pt idx="425">
                  <c:v>2504.8611774806882</c:v>
                </c:pt>
                <c:pt idx="426">
                  <c:v>2498.9753687336547</c:v>
                </c:pt>
                <c:pt idx="427">
                  <c:v>2493.0109237738216</c:v>
                </c:pt>
                <c:pt idx="428">
                  <c:v>2486.9682958426974</c:v>
                </c:pt>
                <c:pt idx="429">
                  <c:v>2480.8479418900497</c:v>
                </c:pt>
                <c:pt idx="430">
                  <c:v>2474.650322480295</c:v>
                </c:pt>
                <c:pt idx="431">
                  <c:v>2468.3759016980448</c:v>
                </c:pt>
                <c:pt idx="432">
                  <c:v>2462.0251470528956</c:v>
                </c:pt>
                <c:pt idx="433">
                  <c:v>2455.5985293835447</c:v>
                </c:pt>
                <c:pt idx="434">
                  <c:v>2449.0965227613119</c:v>
                </c:pt>
                <c:pt idx="435">
                  <c:v>2442.5196043931446</c:v>
                </c:pt>
                <c:pt idx="436">
                  <c:v>2435.8682545241791</c:v>
                </c:pt>
                <c:pt idx="437">
                  <c:v>2429.1429563399311</c:v>
                </c:pt>
                <c:pt idx="438">
                  <c:v>2422.3441958681842</c:v>
                </c:pt>
                <c:pt idx="439">
                  <c:v>2415.4724618806431</c:v>
                </c:pt>
                <c:pt idx="440">
                  <c:v>2408.5282457944154</c:v>
                </c:pt>
                <c:pt idx="441">
                  <c:v>2401.5120415733859</c:v>
                </c:pt>
                <c:pt idx="442">
                  <c:v>2394.4243456295421</c:v>
                </c:pt>
                <c:pt idx="443">
                  <c:v>2387.2656567243121</c:v>
                </c:pt>
                <c:pt idx="444">
                  <c:v>2380.0364758699652</c:v>
                </c:pt>
                <c:pt idx="445">
                  <c:v>2372.7373062311399</c:v>
                </c:pt>
                <c:pt idx="446">
                  <c:v>2365.3686530265386</c:v>
                </c:pt>
                <c:pt idx="447">
                  <c:v>2357.9310234308546</c:v>
                </c:pt>
                <c:pt idx="448">
                  <c:v>2350.4249264769687</c:v>
                </c:pt>
                <c:pt idx="449">
                  <c:v>2342.8508729584687</c:v>
                </c:pt>
                <c:pt idx="450">
                  <c:v>2335.2093753325398</c:v>
                </c:pt>
                <c:pt idx="451">
                  <c:v>2327.500947623264</c:v>
                </c:pt>
                <c:pt idx="452">
                  <c:v>2319.7261053253787</c:v>
                </c:pt>
                <c:pt idx="453">
                  <c:v>2311.8853653085303</c:v>
                </c:pt>
                <c:pt idx="454">
                  <c:v>2303.9792457220665</c:v>
                </c:pt>
                <c:pt idx="455">
                  <c:v>2296.0082659004047</c:v>
                </c:pt>
                <c:pt idx="456">
                  <c:v>2287.9729462690148</c:v>
                </c:pt>
                <c:pt idx="457">
                  <c:v>2279.8738082510504</c:v>
                </c:pt>
                <c:pt idx="458">
                  <c:v>2271.7113741746657</c:v>
                </c:pt>
                <c:pt idx="459">
                  <c:v>2263.486167181049</c:v>
                </c:pt>
                <c:pt idx="460">
                  <c:v>2255.1987111332073</c:v>
                </c:pt>
                <c:pt idx="461">
                  <c:v>2246.8495305255324</c:v>
                </c:pt>
                <c:pt idx="462">
                  <c:v>2238.4391503941752</c:v>
                </c:pt>
                <c:pt idx="463">
                  <c:v>2229.9680962282619</c:v>
                </c:pt>
                <c:pt idx="464">
                  <c:v>2221.4368938819757</c:v>
                </c:pt>
                <c:pt idx="465">
                  <c:v>2212.8460694875307</c:v>
                </c:pt>
                <c:pt idx="466">
                  <c:v>2204.1961493690637</c:v>
                </c:pt>
                <c:pt idx="467">
                  <c:v>2195.4876599574686</c:v>
                </c:pt>
                <c:pt idx="468">
                  <c:v>2186.7211277061933</c:v>
                </c:pt>
                <c:pt idx="469">
                  <c:v>2177.8970790080248</c:v>
                </c:pt>
                <c:pt idx="470">
                  <c:v>2169.0160401128801</c:v>
                </c:pt>
                <c:pt idx="471">
                  <c:v>2160.0785370466228</c:v>
                </c:pt>
                <c:pt idx="472">
                  <c:v>2151.0850955309265</c:v>
                </c:pt>
                <c:pt idx="473">
                  <c:v>2142.0362409042</c:v>
                </c:pt>
                <c:pt idx="474">
                  <c:v>2132.9324980435908</c:v>
                </c:pt>
                <c:pt idx="475">
                  <c:v>2123.7743912880851</c:v>
                </c:pt>
                <c:pt idx="476">
                  <c:v>2114.5624443627153</c:v>
                </c:pt>
                <c:pt idx="477">
                  <c:v>2105.2971803038918</c:v>
                </c:pt>
                <c:pt idx="478">
                  <c:v>2095.9791213858712</c:v>
                </c:pt>
                <c:pt idx="479">
                  <c:v>2086.6087890483709</c:v>
                </c:pt>
                <c:pt idx="480">
                  <c:v>2077.1867038253422</c:v>
                </c:pt>
                <c:pt idx="481">
                  <c:v>2067.7133852749143</c:v>
                </c:pt>
                <c:pt idx="482">
                  <c:v>2058.1893519105133</c:v>
                </c:pt>
                <c:pt idx="483">
                  <c:v>2048.6151211331694</c:v>
                </c:pt>
                <c:pt idx="484">
                  <c:v>2038.9912091650172</c:v>
                </c:pt>
                <c:pt idx="485">
                  <c:v>2029.3181309839972</c:v>
                </c:pt>
                <c:pt idx="486">
                  <c:v>2019.5964002597627</c:v>
                </c:pt>
                <c:pt idx="487">
                  <c:v>2009.8265292907988</c:v>
                </c:pt>
                <c:pt idx="488">
                  <c:v>2000.0090289427565</c:v>
                </c:pt>
                <c:pt idx="489">
                  <c:v>1990.144408588008</c:v>
                </c:pt>
                <c:pt idx="490">
                  <c:v>1980.2331760464224</c:v>
                </c:pt>
                <c:pt idx="491">
                  <c:v>1970.2758375273675</c:v>
                </c:pt>
                <c:pt idx="492">
                  <c:v>1960.2728975729365</c:v>
                </c:pt>
                <c:pt idx="493">
                  <c:v>1950.2248590024021</c:v>
                </c:pt>
                <c:pt idx="494">
                  <c:v>1940.1322228578974</c:v>
                </c:pt>
                <c:pt idx="495">
                  <c:v>1929.9954883513226</c:v>
                </c:pt>
                <c:pt idx="496">
                  <c:v>1919.8151528124777</c:v>
                </c:pt>
                <c:pt idx="497">
                  <c:v>1909.5917116384185</c:v>
                </c:pt>
                <c:pt idx="498">
                  <c:v>1899.3256582440331</c:v>
                </c:pt>
                <c:pt idx="499">
                  <c:v>1889.017484013837</c:v>
                </c:pt>
                <c:pt idx="500">
                  <c:v>1878.6676782549819</c:v>
                </c:pt>
                <c:pt idx="501">
                  <c:v>1868.2767281514764</c:v>
                </c:pt>
                <c:pt idx="502">
                  <c:v>1857.8451187196117</c:v>
                </c:pt>
                <c:pt idx="503">
                  <c:v>1847.3733327645873</c:v>
                </c:pt>
                <c:pt idx="504">
                  <c:v>1836.8618508383331</c:v>
                </c:pt>
                <c:pt idx="505">
                  <c:v>1826.3111511985205</c:v>
                </c:pt>
                <c:pt idx="506">
                  <c:v>1815.7217097687542</c:v>
                </c:pt>
                <c:pt idx="507">
                  <c:v>1805.0940000999417</c:v>
                </c:pt>
                <c:pt idx="508">
                  <c:v>1794.428493332829</c:v>
                </c:pt>
                <c:pt idx="509">
                  <c:v>1783.7256581616969</c:v>
                </c:pt>
                <c:pt idx="510">
                  <c:v>1772.9859607992091</c:v>
                </c:pt>
                <c:pt idx="511">
                  <c:v>1762.209864942404</c:v>
                </c:pt>
                <c:pt idx="512">
                  <c:v>1751.3978317398182</c:v>
                </c:pt>
                <c:pt idx="513">
                  <c:v>1740.5503197597382</c:v>
                </c:pt>
                <c:pt idx="514">
                  <c:v>1729.6677849595628</c:v>
                </c:pt>
                <c:pt idx="515">
                  <c:v>1718.7506806562744</c:v>
                </c:pt>
                <c:pt idx="516">
                  <c:v>1707.7994574980009</c:v>
                </c:pt>
                <c:pt idx="517">
                  <c:v>1696.8145634366645</c:v>
                </c:pt>
                <c:pt idx="518">
                  <c:v>1685.7964437016997</c:v>
                </c:pt>
                <c:pt idx="519">
                  <c:v>1674.7455407748364</c:v>
                </c:pt>
                <c:pt idx="520">
                  <c:v>1663.6622943659304</c:v>
                </c:pt>
                <c:pt idx="521">
                  <c:v>1652.5471413898322</c:v>
                </c:pt>
                <c:pt idx="522">
                  <c:v>1641.4005159442831</c:v>
                </c:pt>
                <c:pt idx="523">
                  <c:v>1630.2228492888246</c:v>
                </c:pt>
                <c:pt idx="524">
                  <c:v>1619.0145698247088</c:v>
                </c:pt>
                <c:pt idx="525">
                  <c:v>1607.776103075799</c:v>
                </c:pt>
                <c:pt idx="526">
                  <c:v>1596.5078716704452</c:v>
                </c:pt>
                <c:pt idx="527">
                  <c:v>1585.2102953243234</c:v>
                </c:pt>
                <c:pt idx="528">
                  <c:v>1573.8837908242251</c:v>
                </c:pt>
                <c:pt idx="529">
                  <c:v>1562.5287720127837</c:v>
                </c:pt>
                <c:pt idx="530">
                  <c:v>1551.1456497741242</c:v>
                </c:pt>
                <c:pt idx="531">
                  <c:v>1539.7348320204226</c:v>
                </c:pt>
                <c:pt idx="532">
                  <c:v>1528.2967236793627</c:v>
                </c:pt>
                <c:pt idx="533">
                  <c:v>1516.8317266824749</c:v>
                </c:pt>
                <c:pt idx="534">
                  <c:v>1505.3402399543445</c:v>
                </c:pt>
                <c:pt idx="535">
                  <c:v>1493.8226594026739</c:v>
                </c:pt>
                <c:pt idx="536">
                  <c:v>1482.279377909188</c:v>
                </c:pt>
                <c:pt idx="537">
                  <c:v>1470.7107853213652</c:v>
                </c:pt>
                <c:pt idx="538">
                  <c:v>1459.1172684449821</c:v>
                </c:pt>
                <c:pt idx="539">
                  <c:v>1447.4992110374576</c:v>
                </c:pt>
                <c:pt idx="540">
                  <c:v>1435.8569938019821</c:v>
                </c:pt>
                <c:pt idx="541">
                  <c:v>1424.1909943824171</c:v>
                </c:pt>
                <c:pt idx="542">
                  <c:v>1412.5015873589527</c:v>
                </c:pt>
                <c:pt idx="543">
                  <c:v>1400.7891442445064</c:v>
                </c:pt>
                <c:pt idx="544">
                  <c:v>1389.0540334818518</c:v>
                </c:pt>
                <c:pt idx="545">
                  <c:v>1377.296620441462</c:v>
                </c:pt>
                <c:pt idx="546">
                  <c:v>1365.5172674200521</c:v>
                </c:pt>
                <c:pt idx="547">
                  <c:v>1353.7163336398096</c:v>
                </c:pt>
                <c:pt idx="548">
                  <c:v>1341.8941752482965</c:v>
                </c:pt>
                <c:pt idx="549">
                  <c:v>1330.0511453190102</c:v>
                </c:pt>
                <c:pt idx="550">
                  <c:v>1318.1875938525891</c:v>
                </c:pt>
                <c:pt idx="551">
                  <c:v>1306.3038677786487</c:v>
                </c:pt>
                <c:pt idx="552">
                  <c:v>1294.4003109582345</c:v>
                </c:pt>
                <c:pt idx="553">
                  <c:v>1282.477264186879</c:v>
                </c:pt>
                <c:pt idx="554">
                  <c:v>1270.5350651982469</c:v>
                </c:pt>
                <c:pt idx="555">
                  <c:v>1258.5740486683585</c:v>
                </c:pt>
                <c:pt idx="556">
                  <c:v>1246.5945462203731</c:v>
                </c:pt>
                <c:pt idx="557">
                  <c:v>1234.5968864299239</c:v>
                </c:pt>
                <c:pt idx="558">
                  <c:v>1222.5813948309869</c:v>
                </c:pt>
                <c:pt idx="559">
                  <c:v>1210.5483939222747</c:v>
                </c:pt>
                <c:pt idx="560">
                  <c:v>1198.4982031741374</c:v>
                </c:pt>
                <c:pt idx="561">
                  <c:v>1186.4311390359621</c:v>
                </c:pt>
                <c:pt idx="562">
                  <c:v>1174.3475149440555</c:v>
                </c:pt>
                <c:pt idx="563">
                  <c:v>1162.2476413299976</c:v>
                </c:pt>
                <c:pt idx="564">
                  <c:v>1150.1318256294539</c:v>
                </c:pt>
                <c:pt idx="565">
                  <c:v>1138.0003722914335</c:v>
                </c:pt>
                <c:pt idx="566">
                  <c:v>1125.8535827879805</c:v>
                </c:pt>
                <c:pt idx="567">
                  <c:v>1113.6917556242872</c:v>
                </c:pt>
                <c:pt idx="568">
                  <c:v>1101.5151863492165</c:v>
                </c:pt>
                <c:pt idx="569">
                  <c:v>1089.3241675662207</c:v>
                </c:pt>
                <c:pt idx="570">
                  <c:v>1077.1189889446468</c:v>
                </c:pt>
                <c:pt idx="571">
                  <c:v>1064.8999372314147</c:v>
                </c:pt>
                <c:pt idx="572">
                  <c:v>1052.667296263058</c:v>
                </c:pt>
                <c:pt idx="573">
                  <c:v>1040.4213469781155</c:v>
                </c:pt>
                <c:pt idx="574">
                  <c:v>1028.1623674298614</c:v>
                </c:pt>
                <c:pt idx="575">
                  <c:v>1015.8906327993651</c:v>
                </c:pt>
                <c:pt idx="576">
                  <c:v>1003.6064154088674</c:v>
                </c:pt>
                <c:pt idx="577">
                  <c:v>991.30998473546367</c:v>
                </c:pt>
                <c:pt idx="578">
                  <c:v>979.00160742508285</c:v>
                </c:pt>
                <c:pt idx="579">
                  <c:v>966.6815473067519</c:v>
                </c:pt>
                <c:pt idx="580">
                  <c:v>954.35006540713505</c:v>
                </c:pt>
                <c:pt idx="581">
                  <c:v>942.00741996533816</c:v>
                </c:pt>
                <c:pt idx="582">
                  <c:v>929.65386644796786</c:v>
                </c:pt>
                <c:pt idx="583">
                  <c:v>917.2896575644354</c:v>
                </c:pt>
                <c:pt idx="584">
                  <c:v>904.9150432824955</c:v>
                </c:pt>
                <c:pt idx="585">
                  <c:v>892.5302708440114</c:v>
                </c:pt>
                <c:pt idx="586">
                  <c:v>880.13558478093546</c:v>
                </c:pt>
                <c:pt idx="587">
                  <c:v>867.73122693149719</c:v>
                </c:pt>
                <c:pt idx="588">
                  <c:v>855.31743645658878</c:v>
                </c:pt>
                <c:pt idx="589">
                  <c:v>842.89444985633929</c:v>
                </c:pt>
                <c:pt idx="590">
                  <c:v>830.4625009868696</c:v>
                </c:pt>
                <c:pt idx="591">
                  <c:v>818.02182107721808</c:v>
                </c:pt>
                <c:pt idx="592">
                  <c:v>805.57263874643002</c:v>
                </c:pt>
                <c:pt idx="593">
                  <c:v>793.11518002080072</c:v>
                </c:pt>
                <c:pt idx="594">
                  <c:v>780.6496683512662</c:v>
                </c:pt>
                <c:pt idx="595">
                  <c:v>768.17632463093173</c:v>
                </c:pt>
                <c:pt idx="596">
                  <c:v>755.69536721273096</c:v>
                </c:pt>
                <c:pt idx="597">
                  <c:v>743.20701192720855</c:v>
                </c:pt>
                <c:pt idx="598">
                  <c:v>730.71147210041784</c:v>
                </c:pt>
                <c:pt idx="599">
                  <c:v>718.20895857192647</c:v>
                </c:pt>
                <c:pt idx="600">
                  <c:v>705.69967971292317</c:v>
                </c:pt>
                <c:pt idx="601">
                  <c:v>693.18384144441814</c:v>
                </c:pt>
                <c:pt idx="602">
                  <c:v>680.66164725552983</c:v>
                </c:pt>
                <c:pt idx="603">
                  <c:v>668.13329822185233</c:v>
                </c:pt>
                <c:pt idx="604">
                  <c:v>655.59899302389567</c:v>
                </c:pt>
                <c:pt idx="605">
                  <c:v>643.05892796559306</c:v>
                </c:pt>
                <c:pt idx="606">
                  <c:v>630.51329699286873</c:v>
                </c:pt>
                <c:pt idx="607">
                  <c:v>617.96229171226014</c:v>
                </c:pt>
                <c:pt idx="608">
                  <c:v>605.40610140958813</c:v>
                </c:pt>
                <c:pt idx="609">
                  <c:v>592.84491306866983</c:v>
                </c:pt>
                <c:pt idx="610">
                  <c:v>580.27891139006738</c:v>
                </c:pt>
                <c:pt idx="611">
                  <c:v>567.70827880986826</c:v>
                </c:pt>
                <c:pt idx="612">
                  <c:v>555.13319551849099</c:v>
                </c:pt>
                <c:pt idx="613">
                  <c:v>542.55383947950997</c:v>
                </c:pt>
                <c:pt idx="614">
                  <c:v>529.97038644849613</c:v>
                </c:pt>
                <c:pt idx="615">
                  <c:v>517.3830099918664</c:v>
                </c:pt>
                <c:pt idx="616">
                  <c:v>504.79188150573844</c:v>
                </c:pt>
                <c:pt idx="617">
                  <c:v>492.19717023478489</c:v>
                </c:pt>
                <c:pt idx="618">
                  <c:v>479.59904329108269</c:v>
                </c:pt>
                <c:pt idx="619">
                  <c:v>466.99766567295308</c:v>
                </c:pt>
                <c:pt idx="620">
                  <c:v>454.39320028378734</c:v>
                </c:pt>
                <c:pt idx="621">
                  <c:v>441.78580795085463</c:v>
                </c:pt>
                <c:pt idx="622">
                  <c:v>429.17564744408674</c:v>
                </c:pt>
                <c:pt idx="623">
                  <c:v>416.56287549483659</c:v>
                </c:pt>
                <c:pt idx="624">
                  <c:v>403.94764681460578</c:v>
                </c:pt>
                <c:pt idx="625">
                  <c:v>391.33011411373781</c:v>
                </c:pt>
                <c:pt idx="626">
                  <c:v>378.71042812007272</c:v>
                </c:pt>
                <c:pt idx="627">
                  <c:v>366.08873759756</c:v>
                </c:pt>
                <c:pt idx="628">
                  <c:v>353.46518936482573</c:v>
                </c:pt>
                <c:pt idx="629">
                  <c:v>340.83992831369113</c:v>
                </c:pt>
                <c:pt idx="630">
                  <c:v>328.21309742763833</c:v>
                </c:pt>
                <c:pt idx="631">
                  <c:v>315.58483780022095</c:v>
                </c:pt>
                <c:pt idx="632">
                  <c:v>302.95528865341595</c:v>
                </c:pt>
                <c:pt idx="633">
                  <c:v>290.32458735591382</c:v>
                </c:pt>
                <c:pt idx="634">
                  <c:v>277.6928694413441</c:v>
                </c:pt>
                <c:pt idx="635">
                  <c:v>265.06026862643364</c:v>
                </c:pt>
                <c:pt idx="636">
                  <c:v>252.42691682909458</c:v>
                </c:pt>
                <c:pt idx="637">
                  <c:v>239.79294418643963</c:v>
                </c:pt>
                <c:pt idx="638">
                  <c:v>227.158479072722</c:v>
                </c:pt>
                <c:pt idx="639">
                  <c:v>214.52364811719752</c:v>
                </c:pt>
                <c:pt idx="640">
                  <c:v>201.88857622190679</c:v>
                </c:pt>
                <c:pt idx="641">
                  <c:v>189.25338657937471</c:v>
                </c:pt>
                <c:pt idx="642">
                  <c:v>176.61820069022556</c:v>
                </c:pt>
                <c:pt idx="643">
                  <c:v>163.98313838071141</c:v>
                </c:pt>
                <c:pt idx="644">
                  <c:v>151.34831782015164</c:v>
                </c:pt>
                <c:pt idx="645">
                  <c:v>138.71385553828208</c:v>
                </c:pt>
                <c:pt idx="646">
                  <c:v>126.0798664425114</c:v>
                </c:pt>
                <c:pt idx="647">
                  <c:v>113.44646383508331</c:v>
                </c:pt>
                <c:pt idx="648">
                  <c:v>100.81375943014272</c:v>
                </c:pt>
                <c:pt idx="649">
                  <c:v>88.181863370704377</c:v>
                </c:pt>
                <c:pt idx="650">
                  <c:v>75.550884245522113</c:v>
                </c:pt>
                <c:pt idx="651">
                  <c:v>62.920929105857624</c:v>
                </c:pt>
                <c:pt idx="652">
                  <c:v>50.292103482147027</c:v>
                </c:pt>
                <c:pt idx="653">
                  <c:v>37.664511400564024</c:v>
                </c:pt>
                <c:pt idx="654">
                  <c:v>25.038255399478324</c:v>
                </c:pt>
                <c:pt idx="655">
                  <c:v>12.413436545808132</c:v>
                </c:pt>
                <c:pt idx="656">
                  <c:v>-0.20984554873444772</c:v>
                </c:pt>
                <c:pt idx="657">
                  <c:v>-0.22246803688555708</c:v>
                </c:pt>
                <c:pt idx="658">
                  <c:v>-0.2350905233529581</c:v>
                </c:pt>
                <c:pt idx="659">
                  <c:v>-0.24771300813655481</c:v>
                </c:pt>
                <c:pt idx="660">
                  <c:v>-0.26033549123625122</c:v>
                </c:pt>
                <c:pt idx="661">
                  <c:v>-0.27295797265195132</c:v>
                </c:pt>
                <c:pt idx="662">
                  <c:v>-0.28558045238355911</c:v>
                </c:pt>
                <c:pt idx="663">
                  <c:v>-0.29820293043097862</c:v>
                </c:pt>
                <c:pt idx="664">
                  <c:v>-0.31082540679411386</c:v>
                </c:pt>
                <c:pt idx="665">
                  <c:v>-0.32344788147286885</c:v>
                </c:pt>
                <c:pt idx="666">
                  <c:v>-0.33607035446714761</c:v>
                </c:pt>
                <c:pt idx="667">
                  <c:v>-0.34869282577685412</c:v>
                </c:pt>
                <c:pt idx="668">
                  <c:v>-0.36131529540189244</c:v>
                </c:pt>
                <c:pt idx="669">
                  <c:v>-0.37393776334216661</c:v>
                </c:pt>
                <c:pt idx="670">
                  <c:v>-0.38656022959758057</c:v>
                </c:pt>
                <c:pt idx="671">
                  <c:v>-0.39918269416803842</c:v>
                </c:pt>
                <c:pt idx="672">
                  <c:v>-0.41180515705344417</c:v>
                </c:pt>
                <c:pt idx="673">
                  <c:v>-0.42442761825370184</c:v>
                </c:pt>
                <c:pt idx="674">
                  <c:v>-0.43705007776871546</c:v>
                </c:pt>
                <c:pt idx="675">
                  <c:v>-0.44967253559838904</c:v>
                </c:pt>
                <c:pt idx="676">
                  <c:v>-0.46229499174262667</c:v>
                </c:pt>
                <c:pt idx="677">
                  <c:v>-0.47491744620133231</c:v>
                </c:pt>
                <c:pt idx="678">
                  <c:v>-0.48753989897441002</c:v>
                </c:pt>
                <c:pt idx="679">
                  <c:v>-0.50016235006176379</c:v>
                </c:pt>
                <c:pt idx="680">
                  <c:v>-0.5127847994632978</c:v>
                </c:pt>
                <c:pt idx="681">
                  <c:v>-0.52540724717891596</c:v>
                </c:pt>
                <c:pt idx="682">
                  <c:v>-0.53802969320852234</c:v>
                </c:pt>
                <c:pt idx="683">
                  <c:v>-0.55065213755202103</c:v>
                </c:pt>
                <c:pt idx="684">
                  <c:v>-0.56327458020931598</c:v>
                </c:pt>
                <c:pt idx="685">
                  <c:v>-0.57589702118031127</c:v>
                </c:pt>
                <c:pt idx="686">
                  <c:v>-0.58851946046491099</c:v>
                </c:pt>
                <c:pt idx="687">
                  <c:v>-0.6011418980630191</c:v>
                </c:pt>
                <c:pt idx="688">
                  <c:v>-0.61376433397453967</c:v>
                </c:pt>
                <c:pt idx="689">
                  <c:v>-0.62638676819937678</c:v>
                </c:pt>
                <c:pt idx="690">
                  <c:v>-0.6390092007374345</c:v>
                </c:pt>
                <c:pt idx="691">
                  <c:v>-0.65163163158861681</c:v>
                </c:pt>
                <c:pt idx="692">
                  <c:v>-0.66425406075282789</c:v>
                </c:pt>
                <c:pt idx="693">
                  <c:v>-0.67687648822997171</c:v>
                </c:pt>
                <c:pt idx="694">
                  <c:v>-0.68949891401995234</c:v>
                </c:pt>
                <c:pt idx="695">
                  <c:v>-0.70212133812267374</c:v>
                </c:pt>
                <c:pt idx="696">
                  <c:v>-0.71474376053804012</c:v>
                </c:pt>
                <c:pt idx="697">
                  <c:v>-0.72736618126595542</c:v>
                </c:pt>
                <c:pt idx="698">
                  <c:v>-0.73998860030632374</c:v>
                </c:pt>
                <c:pt idx="699">
                  <c:v>-0.75261101765904925</c:v>
                </c:pt>
                <c:pt idx="700">
                  <c:v>-0.76523343332403593</c:v>
                </c:pt>
                <c:pt idx="701">
                  <c:v>-0.77785584730118773</c:v>
                </c:pt>
                <c:pt idx="702">
                  <c:v>-0.79047825959040885</c:v>
                </c:pt>
                <c:pt idx="703">
                  <c:v>-0.80310067019160336</c:v>
                </c:pt>
                <c:pt idx="704">
                  <c:v>-0.81572307910467534</c:v>
                </c:pt>
                <c:pt idx="705">
                  <c:v>-0.82834548632952876</c:v>
                </c:pt>
                <c:pt idx="706">
                  <c:v>-0.8409678918660678</c:v>
                </c:pt>
                <c:pt idx="707">
                  <c:v>-0.85359029571419642</c:v>
                </c:pt>
                <c:pt idx="708">
                  <c:v>-0.86621269787381883</c:v>
                </c:pt>
                <c:pt idx="709">
                  <c:v>-0.87883509834483908</c:v>
                </c:pt>
                <c:pt idx="710">
                  <c:v>-0.89145749712716116</c:v>
                </c:pt>
                <c:pt idx="711">
                  <c:v>-0.90407989422068924</c:v>
                </c:pt>
                <c:pt idx="712">
                  <c:v>-0.91670228962532729</c:v>
                </c:pt>
                <c:pt idx="713">
                  <c:v>-0.92932468334097951</c:v>
                </c:pt>
                <c:pt idx="714">
                  <c:v>-0.94194707536754996</c:v>
                </c:pt>
                <c:pt idx="715">
                  <c:v>-0.95456946570494272</c:v>
                </c:pt>
                <c:pt idx="716">
                  <c:v>-0.96719185435306176</c:v>
                </c:pt>
                <c:pt idx="717">
                  <c:v>-0.97981424131181138</c:v>
                </c:pt>
                <c:pt idx="718">
                  <c:v>-0.99243662658109555</c:v>
                </c:pt>
                <c:pt idx="719">
                  <c:v>-1.0050590101608183</c:v>
                </c:pt>
                <c:pt idx="720">
                  <c:v>-1.0176813920508838</c:v>
                </c:pt>
                <c:pt idx="721">
                  <c:v>-1.0303037722511961</c:v>
                </c:pt>
                <c:pt idx="722">
                  <c:v>-1.0429261507616594</c:v>
                </c:pt>
                <c:pt idx="723">
                  <c:v>-1.0555485275821777</c:v>
                </c:pt>
                <c:pt idx="724">
                  <c:v>-1.0681709027126551</c:v>
                </c:pt>
                <c:pt idx="725">
                  <c:v>-1.0807932761529957</c:v>
                </c:pt>
                <c:pt idx="726">
                  <c:v>-1.0934156479031036</c:v>
                </c:pt>
                <c:pt idx="727">
                  <c:v>-1.106038017962883</c:v>
                </c:pt>
                <c:pt idx="728">
                  <c:v>-1.118660386332238</c:v>
                </c:pt>
                <c:pt idx="729">
                  <c:v>-1.1312827530110725</c:v>
                </c:pt>
                <c:pt idx="730">
                  <c:v>-1.1439051179992907</c:v>
                </c:pt>
                <c:pt idx="731">
                  <c:v>-1.1565274812967969</c:v>
                </c:pt>
                <c:pt idx="732">
                  <c:v>-1.169149842903495</c:v>
                </c:pt>
                <c:pt idx="733">
                  <c:v>-1.1817722028192892</c:v>
                </c:pt>
                <c:pt idx="734">
                  <c:v>-1.1943945610440836</c:v>
                </c:pt>
                <c:pt idx="735">
                  <c:v>-1.2070169175777823</c:v>
                </c:pt>
                <c:pt idx="736">
                  <c:v>-1.2196392724202894</c:v>
                </c:pt>
                <c:pt idx="737">
                  <c:v>-1.2322616255715089</c:v>
                </c:pt>
                <c:pt idx="738">
                  <c:v>-1.2448839770313451</c:v>
                </c:pt>
                <c:pt idx="739">
                  <c:v>-1.257506326799702</c:v>
                </c:pt>
                <c:pt idx="740">
                  <c:v>-1.2701286748764837</c:v>
                </c:pt>
                <c:pt idx="741">
                  <c:v>-1.2827510212615945</c:v>
                </c:pt>
                <c:pt idx="742">
                  <c:v>-1.2953733659549382</c:v>
                </c:pt>
                <c:pt idx="743">
                  <c:v>-1.3079957089564194</c:v>
                </c:pt>
                <c:pt idx="744">
                  <c:v>-1.3206180502659419</c:v>
                </c:pt>
                <c:pt idx="745">
                  <c:v>-1.33324038988341</c:v>
                </c:pt>
                <c:pt idx="746">
                  <c:v>-1.3458627278087276</c:v>
                </c:pt>
                <c:pt idx="747">
                  <c:v>-1.3584850640417989</c:v>
                </c:pt>
                <c:pt idx="748">
                  <c:v>-1.3711073985825282</c:v>
                </c:pt>
                <c:pt idx="749">
                  <c:v>-1.3837297314308195</c:v>
                </c:pt>
                <c:pt idx="750">
                  <c:v>-1.3963520625865768</c:v>
                </c:pt>
                <c:pt idx="751">
                  <c:v>-1.4089743920497046</c:v>
                </c:pt>
                <c:pt idx="752">
                  <c:v>-1.4215967198201067</c:v>
                </c:pt>
                <c:pt idx="753">
                  <c:v>-1.4342190458976873</c:v>
                </c:pt>
                <c:pt idx="754">
                  <c:v>-1.4468413702823508</c:v>
                </c:pt>
                <c:pt idx="755">
                  <c:v>-1.459463692974001</c:v>
                </c:pt>
                <c:pt idx="756">
                  <c:v>-1.4720860139725422</c:v>
                </c:pt>
                <c:pt idx="757">
                  <c:v>-1.4847083332778785</c:v>
                </c:pt>
                <c:pt idx="758">
                  <c:v>-1.4973306508899142</c:v>
                </c:pt>
                <c:pt idx="759">
                  <c:v>-1.5099529668085532</c:v>
                </c:pt>
                <c:pt idx="760">
                  <c:v>-1.5225752810336997</c:v>
                </c:pt>
                <c:pt idx="761">
                  <c:v>-1.535197593565258</c:v>
                </c:pt>
                <c:pt idx="762">
                  <c:v>-1.5478199044031322</c:v>
                </c:pt>
                <c:pt idx="763">
                  <c:v>-1.5604422135472265</c:v>
                </c:pt>
                <c:pt idx="764">
                  <c:v>-1.5730645209974448</c:v>
                </c:pt>
                <c:pt idx="765">
                  <c:v>-1.5856868267536914</c:v>
                </c:pt>
                <c:pt idx="766">
                  <c:v>-1.5983091308158706</c:v>
                </c:pt>
                <c:pt idx="767">
                  <c:v>-1.6109314331838864</c:v>
                </c:pt>
                <c:pt idx="768">
                  <c:v>-1.6235537338576429</c:v>
                </c:pt>
                <c:pt idx="769">
                  <c:v>-1.6361760328370445</c:v>
                </c:pt>
                <c:pt idx="770">
                  <c:v>-1.6487983301219951</c:v>
                </c:pt>
                <c:pt idx="771">
                  <c:v>-1.6614206257123989</c:v>
                </c:pt>
                <c:pt idx="772">
                  <c:v>-1.6740429196081603</c:v>
                </c:pt>
                <c:pt idx="773">
                  <c:v>-1.6866652118091834</c:v>
                </c:pt>
                <c:pt idx="774">
                  <c:v>-1.6992875023153722</c:v>
                </c:pt>
                <c:pt idx="775">
                  <c:v>-1.711909791126631</c:v>
                </c:pt>
                <c:pt idx="776">
                  <c:v>-1.7245320782428639</c:v>
                </c:pt>
                <c:pt idx="777">
                  <c:v>-1.737154363663975</c:v>
                </c:pt>
                <c:pt idx="778">
                  <c:v>-1.7497766473898686</c:v>
                </c:pt>
                <c:pt idx="779">
                  <c:v>-1.7623989294204487</c:v>
                </c:pt>
                <c:pt idx="780">
                  <c:v>-1.7750212097556197</c:v>
                </c:pt>
                <c:pt idx="781">
                  <c:v>-1.7876434883952859</c:v>
                </c:pt>
                <c:pt idx="782">
                  <c:v>-1.800265765339351</c:v>
                </c:pt>
                <c:pt idx="783">
                  <c:v>-1.8128880405877195</c:v>
                </c:pt>
                <c:pt idx="784">
                  <c:v>-1.8255103141402955</c:v>
                </c:pt>
                <c:pt idx="785">
                  <c:v>-1.8381325859969833</c:v>
                </c:pt>
                <c:pt idx="786">
                  <c:v>-1.850754856157687</c:v>
                </c:pt>
                <c:pt idx="787">
                  <c:v>-1.8633771246223108</c:v>
                </c:pt>
                <c:pt idx="788">
                  <c:v>-1.8759993913907589</c:v>
                </c:pt>
                <c:pt idx="789">
                  <c:v>-1.8886216564629354</c:v>
                </c:pt>
                <c:pt idx="790">
                  <c:v>-1.9012439198387445</c:v>
                </c:pt>
                <c:pt idx="791">
                  <c:v>-1.9138661815180904</c:v>
                </c:pt>
                <c:pt idx="792">
                  <c:v>-1.9264884415008774</c:v>
                </c:pt>
                <c:pt idx="793">
                  <c:v>-1.9391106997870096</c:v>
                </c:pt>
                <c:pt idx="794">
                  <c:v>-1.9517329563763912</c:v>
                </c:pt>
                <c:pt idx="795">
                  <c:v>-1.9643552112689264</c:v>
                </c:pt>
                <c:pt idx="796">
                  <c:v>-1.9769774644645195</c:v>
                </c:pt>
                <c:pt idx="797">
                  <c:v>-1.9895997159630745</c:v>
                </c:pt>
                <c:pt idx="798">
                  <c:v>-2.002221965764496</c:v>
                </c:pt>
                <c:pt idx="799">
                  <c:v>-2.0148442138686877</c:v>
                </c:pt>
                <c:pt idx="800">
                  <c:v>-2.0274664602755541</c:v>
                </c:pt>
                <c:pt idx="801">
                  <c:v>-2.0400887049849992</c:v>
                </c:pt>
                <c:pt idx="802">
                  <c:v>-2.0527109479969274</c:v>
                </c:pt>
                <c:pt idx="803">
                  <c:v>-2.065333189311243</c:v>
                </c:pt>
                <c:pt idx="804">
                  <c:v>-2.0779554289278499</c:v>
                </c:pt>
                <c:pt idx="805">
                  <c:v>-2.0905776668466522</c:v>
                </c:pt>
                <c:pt idx="806">
                  <c:v>-2.1031999030675546</c:v>
                </c:pt>
                <c:pt idx="807">
                  <c:v>-2.1158221375904609</c:v>
                </c:pt>
                <c:pt idx="808">
                  <c:v>-2.1284443704152758</c:v>
                </c:pt>
                <c:pt idx="809">
                  <c:v>-2.1410666015419029</c:v>
                </c:pt>
                <c:pt idx="810">
                  <c:v>-2.1536888309702471</c:v>
                </c:pt>
                <c:pt idx="811">
                  <c:v>-2.1663110587002121</c:v>
                </c:pt>
                <c:pt idx="812">
                  <c:v>-2.1789332847317024</c:v>
                </c:pt>
                <c:pt idx="813">
                  <c:v>-2.1915555090646222</c:v>
                </c:pt>
                <c:pt idx="814">
                  <c:v>-2.2041777316988753</c:v>
                </c:pt>
                <c:pt idx="815">
                  <c:v>-2.2167999526343665</c:v>
                </c:pt>
                <c:pt idx="816">
                  <c:v>-2.2294221718709997</c:v>
                </c:pt>
                <c:pt idx="817">
                  <c:v>-2.242044389408679</c:v>
                </c:pt>
                <c:pt idx="818">
                  <c:v>-2.254666605247309</c:v>
                </c:pt>
                <c:pt idx="819">
                  <c:v>-2.2672888193867937</c:v>
                </c:pt>
                <c:pt idx="820">
                  <c:v>-2.2799110318270372</c:v>
                </c:pt>
                <c:pt idx="821">
                  <c:v>-2.2925332425679441</c:v>
                </c:pt>
                <c:pt idx="822">
                  <c:v>-2.3051554516094184</c:v>
                </c:pt>
                <c:pt idx="823">
                  <c:v>-2.3177776589513641</c:v>
                </c:pt>
                <c:pt idx="824">
                  <c:v>-2.3303998645936859</c:v>
                </c:pt>
                <c:pt idx="825">
                  <c:v>-2.3430220685362877</c:v>
                </c:pt>
                <c:pt idx="826">
                  <c:v>-2.3556442707790741</c:v>
                </c:pt>
                <c:pt idx="827">
                  <c:v>-2.3682664713219492</c:v>
                </c:pt>
                <c:pt idx="828">
                  <c:v>-2.3808886701648171</c:v>
                </c:pt>
                <c:pt idx="829">
                  <c:v>-2.3935108673075822</c:v>
                </c:pt>
                <c:pt idx="830">
                  <c:v>-2.4061330627501487</c:v>
                </c:pt>
                <c:pt idx="831">
                  <c:v>-2.4187552564924206</c:v>
                </c:pt>
                <c:pt idx="832">
                  <c:v>-2.4313774485343025</c:v>
                </c:pt>
                <c:pt idx="833">
                  <c:v>-2.4439996388756984</c:v>
                </c:pt>
                <c:pt idx="834">
                  <c:v>-2.4566218275165128</c:v>
                </c:pt>
                <c:pt idx="835">
                  <c:v>-2.4692440144566499</c:v>
                </c:pt>
                <c:pt idx="836">
                  <c:v>-2.4818661996960136</c:v>
                </c:pt>
                <c:pt idx="837">
                  <c:v>-2.4944883832345086</c:v>
                </c:pt>
                <c:pt idx="838">
                  <c:v>-2.5071105650720389</c:v>
                </c:pt>
                <c:pt idx="839">
                  <c:v>-2.519732745208509</c:v>
                </c:pt>
                <c:pt idx="840">
                  <c:v>-2.532354923643823</c:v>
                </c:pt>
                <c:pt idx="841">
                  <c:v>-2.5449771003778849</c:v>
                </c:pt>
                <c:pt idx="842">
                  <c:v>-2.5575992754105994</c:v>
                </c:pt>
                <c:pt idx="843">
                  <c:v>-2.5702214487418704</c:v>
                </c:pt>
                <c:pt idx="844">
                  <c:v>-2.5828436203716025</c:v>
                </c:pt>
                <c:pt idx="845">
                  <c:v>-2.5954657902996998</c:v>
                </c:pt>
                <c:pt idx="846">
                  <c:v>-2.6080879585260668</c:v>
                </c:pt>
                <c:pt idx="847">
                  <c:v>-2.6207101250506075</c:v>
                </c:pt>
                <c:pt idx="848">
                  <c:v>-2.6333322898732261</c:v>
                </c:pt>
                <c:pt idx="849">
                  <c:v>-2.645954452993827</c:v>
                </c:pt>
                <c:pt idx="850">
                  <c:v>-2.6585766144123144</c:v>
                </c:pt>
                <c:pt idx="851">
                  <c:v>-2.6711987741285927</c:v>
                </c:pt>
                <c:pt idx="852">
                  <c:v>-2.6838209321425661</c:v>
                </c:pt>
                <c:pt idx="853">
                  <c:v>-2.696443088454139</c:v>
                </c:pt>
                <c:pt idx="854">
                  <c:v>-2.7090652430632156</c:v>
                </c:pt>
                <c:pt idx="855">
                  <c:v>-2.7216873959696999</c:v>
                </c:pt>
                <c:pt idx="856">
                  <c:v>-2.7343095471734964</c:v>
                </c:pt>
                <c:pt idx="857">
                  <c:v>-2.7469316966745096</c:v>
                </c:pt>
                <c:pt idx="858">
                  <c:v>-2.7595538444726437</c:v>
                </c:pt>
                <c:pt idx="859">
                  <c:v>-2.7721759905678027</c:v>
                </c:pt>
                <c:pt idx="860">
                  <c:v>-2.7847981349598911</c:v>
                </c:pt>
                <c:pt idx="861">
                  <c:v>-2.7974202776488135</c:v>
                </c:pt>
                <c:pt idx="862">
                  <c:v>-2.8100424186344735</c:v>
                </c:pt>
                <c:pt idx="863">
                  <c:v>-2.822664557916776</c:v>
                </c:pt>
                <c:pt idx="864">
                  <c:v>-2.8352866954956246</c:v>
                </c:pt>
                <c:pt idx="865">
                  <c:v>-2.8479088313709244</c:v>
                </c:pt>
                <c:pt idx="866">
                  <c:v>-2.8605309655425795</c:v>
                </c:pt>
                <c:pt idx="867">
                  <c:v>-2.8731530980104938</c:v>
                </c:pt>
                <c:pt idx="868">
                  <c:v>-2.8857752287745719</c:v>
                </c:pt>
                <c:pt idx="869">
                  <c:v>-2.898397357834718</c:v>
                </c:pt>
                <c:pt idx="870">
                  <c:v>-2.9110194851908364</c:v>
                </c:pt>
                <c:pt idx="871">
                  <c:v>-2.9236416108428314</c:v>
                </c:pt>
                <c:pt idx="872">
                  <c:v>-2.9362637347906073</c:v>
                </c:pt>
                <c:pt idx="873">
                  <c:v>-2.9488858570340684</c:v>
                </c:pt>
                <c:pt idx="874">
                  <c:v>-2.961507977573119</c:v>
                </c:pt>
                <c:pt idx="875">
                  <c:v>-2.9741300964076633</c:v>
                </c:pt>
                <c:pt idx="876">
                  <c:v>-2.9867522135376059</c:v>
                </c:pt>
                <c:pt idx="877">
                  <c:v>-2.9993743289628512</c:v>
                </c:pt>
                <c:pt idx="878">
                  <c:v>-3.0119964426833032</c:v>
                </c:pt>
                <c:pt idx="879">
                  <c:v>-3.0246185546988662</c:v>
                </c:pt>
                <c:pt idx="880">
                  <c:v>-3.0372406650094446</c:v>
                </c:pt>
                <c:pt idx="881">
                  <c:v>-3.0498627736149428</c:v>
                </c:pt>
                <c:pt idx="882">
                  <c:v>-3.0624848805152651</c:v>
                </c:pt>
                <c:pt idx="883">
                  <c:v>-3.0751069857103155</c:v>
                </c:pt>
                <c:pt idx="884">
                  <c:v>-3.0877290891999989</c:v>
                </c:pt>
                <c:pt idx="885">
                  <c:v>-3.100351190984219</c:v>
                </c:pt>
                <c:pt idx="886">
                  <c:v>-3.1129732910628807</c:v>
                </c:pt>
                <c:pt idx="887">
                  <c:v>-3.1255953894358877</c:v>
                </c:pt>
                <c:pt idx="888">
                  <c:v>-3.1382174861031449</c:v>
                </c:pt>
                <c:pt idx="889">
                  <c:v>-3.1508395810645564</c:v>
                </c:pt>
                <c:pt idx="890">
                  <c:v>-3.1634616743200263</c:v>
                </c:pt>
                <c:pt idx="891">
                  <c:v>-3.1760837658694596</c:v>
                </c:pt>
                <c:pt idx="892">
                  <c:v>-3.1887058557127599</c:v>
                </c:pt>
                <c:pt idx="893">
                  <c:v>-3.2013279438498317</c:v>
                </c:pt>
                <c:pt idx="894">
                  <c:v>-3.2139500302805795</c:v>
                </c:pt>
                <c:pt idx="895">
                  <c:v>-3.2265721150049078</c:v>
                </c:pt>
                <c:pt idx="896">
                  <c:v>-3.2391941980227208</c:v>
                </c:pt>
                <c:pt idx="897">
                  <c:v>-3.2518162793339225</c:v>
                </c:pt>
                <c:pt idx="898">
                  <c:v>-3.2644383589384178</c:v>
                </c:pt>
                <c:pt idx="899">
                  <c:v>-3.2770604368361105</c:v>
                </c:pt>
                <c:pt idx="900">
                  <c:v>-3.2896825130269054</c:v>
                </c:pt>
                <c:pt idx="901">
                  <c:v>-3.3023045875107067</c:v>
                </c:pt>
                <c:pt idx="902">
                  <c:v>-3.3149266602874183</c:v>
                </c:pt>
                <c:pt idx="903">
                  <c:v>-3.3275487313569454</c:v>
                </c:pt>
                <c:pt idx="904">
                  <c:v>-3.3401708007191915</c:v>
                </c:pt>
                <c:pt idx="905">
                  <c:v>-3.3527928683740615</c:v>
                </c:pt>
                <c:pt idx="906">
                  <c:v>-3.3654149343214597</c:v>
                </c:pt>
                <c:pt idx="907">
                  <c:v>-3.3780369985612904</c:v>
                </c:pt>
                <c:pt idx="908">
                  <c:v>-3.3906590610934577</c:v>
                </c:pt>
                <c:pt idx="909">
                  <c:v>-3.4032811219178662</c:v>
                </c:pt>
                <c:pt idx="910">
                  <c:v>-3.41590318103442</c:v>
                </c:pt>
                <c:pt idx="911">
                  <c:v>-3.4285252384430236</c:v>
                </c:pt>
                <c:pt idx="912">
                  <c:v>-3.4411472941435814</c:v>
                </c:pt>
                <c:pt idx="913">
                  <c:v>-3.4537693481359981</c:v>
                </c:pt>
                <c:pt idx="914">
                  <c:v>-3.4663914004201777</c:v>
                </c:pt>
                <c:pt idx="915">
                  <c:v>-3.4790134509960247</c:v>
                </c:pt>
                <c:pt idx="916">
                  <c:v>-3.4916354998634431</c:v>
                </c:pt>
                <c:pt idx="917">
                  <c:v>-3.5042575470223376</c:v>
                </c:pt>
                <c:pt idx="918">
                  <c:v>-3.5168795924726126</c:v>
                </c:pt>
                <c:pt idx="919">
                  <c:v>-3.5295016362141722</c:v>
                </c:pt>
                <c:pt idx="920">
                  <c:v>-3.542123678246921</c:v>
                </c:pt>
                <c:pt idx="921">
                  <c:v>-3.5547457185707634</c:v>
                </c:pt>
                <c:pt idx="922">
                  <c:v>-3.5673677571856035</c:v>
                </c:pt>
                <c:pt idx="923">
                  <c:v>-3.5799897940913459</c:v>
                </c:pt>
                <c:pt idx="924">
                  <c:v>-3.592611829287895</c:v>
                </c:pt>
                <c:pt idx="925">
                  <c:v>-3.605233862775155</c:v>
                </c:pt>
                <c:pt idx="926">
                  <c:v>-3.6178558945530304</c:v>
                </c:pt>
                <c:pt idx="927">
                  <c:v>-3.6304779246214256</c:v>
                </c:pt>
                <c:pt idx="928">
                  <c:v>-3.6430999529802452</c:v>
                </c:pt>
                <c:pt idx="929">
                  <c:v>-3.6557219796293934</c:v>
                </c:pt>
                <c:pt idx="930">
                  <c:v>-3.6683440045687745</c:v>
                </c:pt>
                <c:pt idx="931">
                  <c:v>-3.6809660277982927</c:v>
                </c:pt>
                <c:pt idx="932">
                  <c:v>-3.6935880493178526</c:v>
                </c:pt>
                <c:pt idx="933">
                  <c:v>-3.7062100691273585</c:v>
                </c:pt>
                <c:pt idx="934">
                  <c:v>-3.7188320872267151</c:v>
                </c:pt>
                <c:pt idx="935">
                  <c:v>-3.7314541036158264</c:v>
                </c:pt>
                <c:pt idx="936">
                  <c:v>-3.744076118294597</c:v>
                </c:pt>
                <c:pt idx="937">
                  <c:v>-3.7566981312629313</c:v>
                </c:pt>
                <c:pt idx="938">
                  <c:v>-3.7693201425207334</c:v>
                </c:pt>
                <c:pt idx="939">
                  <c:v>-3.7819421520679084</c:v>
                </c:pt>
                <c:pt idx="940">
                  <c:v>-3.7945641599043598</c:v>
                </c:pt>
                <c:pt idx="941">
                  <c:v>-3.8071861660299926</c:v>
                </c:pt>
                <c:pt idx="942">
                  <c:v>-3.8198081704447109</c:v>
                </c:pt>
                <c:pt idx="943">
                  <c:v>-3.8324301731484196</c:v>
                </c:pt>
                <c:pt idx="944">
                  <c:v>-3.8450521741410224</c:v>
                </c:pt>
                <c:pt idx="945">
                  <c:v>-3.8576741734224242</c:v>
                </c:pt>
                <c:pt idx="946">
                  <c:v>-3.8702961709925292</c:v>
                </c:pt>
                <c:pt idx="947">
                  <c:v>-3.8829181668512418</c:v>
                </c:pt>
                <c:pt idx="948">
                  <c:v>-3.8955401609984666</c:v>
                </c:pt>
                <c:pt idx="949">
                  <c:v>-3.908162153434108</c:v>
                </c:pt>
                <c:pt idx="950">
                  <c:v>-3.9207841441580702</c:v>
                </c:pt>
                <c:pt idx="951">
                  <c:v>-3.9334061331702577</c:v>
                </c:pt>
                <c:pt idx="952">
                  <c:v>-3.9460281204705749</c:v>
                </c:pt>
                <c:pt idx="953">
                  <c:v>-3.9586501060589265</c:v>
                </c:pt>
                <c:pt idx="954">
                  <c:v>-3.9712720899352165</c:v>
                </c:pt>
                <c:pt idx="955">
                  <c:v>-3.9838940720993494</c:v>
                </c:pt>
                <c:pt idx="956">
                  <c:v>-3.9965160525512298</c:v>
                </c:pt>
                <c:pt idx="957">
                  <c:v>-4.0091380312907621</c:v>
                </c:pt>
                <c:pt idx="958">
                  <c:v>-4.0217600083178509</c:v>
                </c:pt>
                <c:pt idx="959">
                  <c:v>-4.0343819836324002</c:v>
                </c:pt>
                <c:pt idx="960">
                  <c:v>-4.0470039572343142</c:v>
                </c:pt>
                <c:pt idx="961">
                  <c:v>-4.0596259291234977</c:v>
                </c:pt>
                <c:pt idx="962">
                  <c:v>-4.0722478992998559</c:v>
                </c:pt>
                <c:pt idx="963">
                  <c:v>-4.0848698677632918</c:v>
                </c:pt>
                <c:pt idx="964">
                  <c:v>-4.0974918345137104</c:v>
                </c:pt>
                <c:pt idx="965">
                  <c:v>-4.1101137995510166</c:v>
                </c:pt>
                <c:pt idx="966">
                  <c:v>-4.1227357628751147</c:v>
                </c:pt>
                <c:pt idx="967">
                  <c:v>-4.1353577244859085</c:v>
                </c:pt>
                <c:pt idx="968">
                  <c:v>-4.1479796843833032</c:v>
                </c:pt>
                <c:pt idx="969">
                  <c:v>-4.1606016425672028</c:v>
                </c:pt>
                <c:pt idx="970">
                  <c:v>-4.1732235990375113</c:v>
                </c:pt>
                <c:pt idx="971">
                  <c:v>-4.1858455537941337</c:v>
                </c:pt>
                <c:pt idx="972">
                  <c:v>-4.198467506836975</c:v>
                </c:pt>
                <c:pt idx="973">
                  <c:v>-4.2110894581659393</c:v>
                </c:pt>
                <c:pt idx="974">
                  <c:v>-4.2237114077809306</c:v>
                </c:pt>
                <c:pt idx="975">
                  <c:v>-4.236333355681853</c:v>
                </c:pt>
                <c:pt idx="976">
                  <c:v>-4.2489553018686115</c:v>
                </c:pt>
                <c:pt idx="977">
                  <c:v>-4.261577246341111</c:v>
                </c:pt>
                <c:pt idx="978">
                  <c:v>-4.2741991890992557</c:v>
                </c:pt>
                <c:pt idx="979">
                  <c:v>-4.2868211301429495</c:v>
                </c:pt>
                <c:pt idx="980">
                  <c:v>-4.2994430694720975</c:v>
                </c:pt>
                <c:pt idx="981">
                  <c:v>-4.3120650070866038</c:v>
                </c:pt>
                <c:pt idx="982">
                  <c:v>-4.3246869429863724</c:v>
                </c:pt>
                <c:pt idx="983">
                  <c:v>-4.3373088771713082</c:v>
                </c:pt>
                <c:pt idx="984">
                  <c:v>-4.3499308096413163</c:v>
                </c:pt>
                <c:pt idx="985">
                  <c:v>-4.3625527403963007</c:v>
                </c:pt>
                <c:pt idx="986">
                  <c:v>-4.3751746694361655</c:v>
                </c:pt>
                <c:pt idx="987">
                  <c:v>-4.3877965967608157</c:v>
                </c:pt>
                <c:pt idx="988">
                  <c:v>-4.4004185223701553</c:v>
                </c:pt>
                <c:pt idx="989">
                  <c:v>-4.4130404462640893</c:v>
                </c:pt>
                <c:pt idx="990">
                  <c:v>-4.4256623684425218</c:v>
                </c:pt>
                <c:pt idx="991">
                  <c:v>-4.4382842889053569</c:v>
                </c:pt>
                <c:pt idx="992">
                  <c:v>-4.4509062076524994</c:v>
                </c:pt>
                <c:pt idx="993">
                  <c:v>-4.4635281246838536</c:v>
                </c:pt>
                <c:pt idx="994">
                  <c:v>-4.4761500399993244</c:v>
                </c:pt>
                <c:pt idx="995">
                  <c:v>-4.4887719535988166</c:v>
                </c:pt>
                <c:pt idx="996">
                  <c:v>-4.5013938654822336</c:v>
                </c:pt>
                <c:pt idx="997">
                  <c:v>-4.5140157756494803</c:v>
                </c:pt>
                <c:pt idx="998">
                  <c:v>-4.5266376841004616</c:v>
                </c:pt>
                <c:pt idx="999">
                  <c:v>-4.5392595908350817</c:v>
                </c:pt>
                <c:pt idx="1000">
                  <c:v>-4.5518814958532454</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0</c:v>
                </c:pt>
                <c:pt idx="1">
                  <c:v>0</c:v>
                </c:pt>
                <c:pt idx="2">
                  <c:v>0</c:v>
                </c:pt>
                <c:pt idx="3">
                  <c:v>0</c:v>
                </c:pt>
                <c:pt idx="4">
                  <c:v>0</c:v>
                </c:pt>
                <c:pt idx="5">
                  <c:v>0</c:v>
                </c:pt>
                <c:pt idx="6">
                  <c:v>0</c:v>
                </c:pt>
              </c:numCache>
            </c:numRef>
          </c:xVal>
          <c:yVal>
            <c:numRef>
              <c:f>Trajecto!$C$141:$C$147</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86.435214228857916</c:v>
                </c:pt>
                <c:pt idx="1">
                  <c:v>86.652748628139761</c:v>
                </c:pt>
                <c:pt idx="2">
                  <c:v>86.87353931152812</c:v>
                </c:pt>
                <c:pt idx="3">
                  <c:v>87.100715612016472</c:v>
                </c:pt>
                <c:pt idx="4">
                  <c:v>87.335345034579277</c:v>
                </c:pt>
                <c:pt idx="5">
                  <c:v>87.577186296298791</c:v>
                </c:pt>
                <c:pt idx="6">
                  <c:v>87.826072589199697</c:v>
                </c:pt>
                <c:pt idx="7">
                  <c:v>88.081988361761233</c:v>
                </c:pt>
                <c:pt idx="8">
                  <c:v>88.344993930229876</c:v>
                </c:pt>
                <c:pt idx="9">
                  <c:v>88.615149518170981</c:v>
                </c:pt>
                <c:pt idx="10">
                  <c:v>88.892515258211745</c:v>
                </c:pt>
                <c:pt idx="11">
                  <c:v>89.177143226240773</c:v>
                </c:pt>
                <c:pt idx="12">
                  <c:v>89.469069420918501</c:v>
                </c:pt>
                <c:pt idx="13">
                  <c:v>89.768321659295381</c:v>
                </c:pt>
                <c:pt idx="14">
                  <c:v>90.074927528281407</c:v>
                </c:pt>
                <c:pt idx="15">
                  <c:v>90.388914388379362</c:v>
                </c:pt>
                <c:pt idx="16">
                  <c:v>90.710309377077905</c:v>
                </c:pt>
                <c:pt idx="17">
                  <c:v>91.039139411933164</c:v>
                </c:pt>
                <c:pt idx="18">
                  <c:v>91.375431193364179</c:v>
                </c:pt>
                <c:pt idx="19">
                  <c:v>91.719211207185523</c:v>
                </c:pt>
                <c:pt idx="20">
                  <c:v>92.070505726897863</c:v>
                </c:pt>
                <c:pt idx="21">
                  <c:v>92.429337572421517</c:v>
                </c:pt>
                <c:pt idx="22">
                  <c:v>92.795722848707257</c:v>
                </c:pt>
                <c:pt idx="23">
                  <c:v>93.169674164637684</c:v>
                </c:pt>
                <c:pt idx="24">
                  <c:v>93.551203872347259</c:v>
                </c:pt>
                <c:pt idx="25">
                  <c:v>93.940324069895127</c:v>
                </c:pt>
                <c:pt idx="26">
                  <c:v>94.337046603758097</c:v>
                </c:pt>
                <c:pt idx="27">
                  <c:v>94.741383071157983</c:v>
                </c:pt>
                <c:pt idx="28">
                  <c:v>95.153344822236093</c:v>
                </c:pt>
                <c:pt idx="29">
                  <c:v>95.572942962086586</c:v>
                </c:pt>
                <c:pt idx="30">
                  <c:v>96.000188352659521</c:v>
                </c:pt>
                <c:pt idx="31">
                  <c:v>96.435091614543396</c:v>
                </c:pt>
                <c:pt idx="32">
                  <c:v>96.877663128636414</c:v>
                </c:pt>
                <c:pt idx="33">
                  <c:v>97.327913037714694</c:v>
                </c:pt>
                <c:pt idx="34">
                  <c:v>97.7858512479052</c:v>
                </c:pt>
                <c:pt idx="35">
                  <c:v>98.25148743007064</c:v>
                </c:pt>
                <c:pt idx="36">
                  <c:v>98.724831021112692</c:v>
                </c:pt>
                <c:pt idx="37">
                  <c:v>99.205891225199892</c:v>
                </c:pt>
                <c:pt idx="38">
                  <c:v>99.694677014925702</c:v>
                </c:pt>
                <c:pt idx="39">
                  <c:v>100.19119713240208</c:v>
                </c:pt>
                <c:pt idx="40">
                  <c:v>100.69546009029341</c:v>
                </c:pt>
                <c:pt idx="41">
                  <c:v>101.20747158427501</c:v>
                </c:pt>
                <c:pt idx="42">
                  <c:v>101.7272318922405</c:v>
                </c:pt>
                <c:pt idx="43">
                  <c:v>102.25473844729009</c:v>
                </c:pt>
                <c:pt idx="44">
                  <c:v>102.789988424375</c:v>
                </c:pt>
                <c:pt idx="45">
                  <c:v>103.33297874208969</c:v>
                </c:pt>
                <c:pt idx="46">
                  <c:v>103.88370606442102</c:v>
                </c:pt>
                <c:pt idx="47">
                  <c:v>104.44216680245754</c:v>
                </c:pt>
                <c:pt idx="48">
                  <c:v>105.00835711606254</c:v>
                </c:pt>
                <c:pt idx="49">
                  <c:v>105.5822729155141</c:v>
                </c:pt>
                <c:pt idx="50">
                  <c:v>106.16390986311477</c:v>
                </c:pt>
                <c:pt idx="51">
                  <c:v>106.75326337477399</c:v>
                </c:pt>
                <c:pt idx="52">
                  <c:v>107.35032862156559</c:v>
                </c:pt>
                <c:pt idx="53">
                  <c:v>107.95510053126284</c:v>
                </c:pt>
                <c:pt idx="54">
                  <c:v>108.56757378985326</c:v>
                </c:pt>
                <c:pt idx="55">
                  <c:v>109.18774284303528</c:v>
                </c:pt>
                <c:pt idx="56">
                  <c:v>109.81560189769881</c:v>
                </c:pt>
                <c:pt idx="57">
                  <c:v>110.45114492339133</c:v>
                </c:pt>
                <c:pt idx="58">
                  <c:v>111.09436565377136</c:v>
                </c:pt>
                <c:pt idx="59">
                  <c:v>111.74525758805098</c:v>
                </c:pt>
                <c:pt idx="60">
                  <c:v>112.4038139924286</c:v>
                </c:pt>
                <c:pt idx="61">
                  <c:v>113.07002790151377</c:v>
                </c:pt>
                <c:pt idx="62">
                  <c:v>113.743892119745</c:v>
                </c:pt>
                <c:pt idx="63">
                  <c:v>114.42539922280197</c:v>
                </c:pt>
                <c:pt idx="64">
                  <c:v>115.11454155901333</c:v>
                </c:pt>
                <c:pt idx="65">
                  <c:v>115.81131125076098</c:v>
                </c:pt>
                <c:pt idx="66">
                  <c:v>116.51570019588199</c:v>
                </c:pt>
                <c:pt idx="67">
                  <c:v>117.22770006906903</c:v>
                </c:pt>
                <c:pt idx="68">
                  <c:v>117.94730232327021</c:v>
                </c:pt>
                <c:pt idx="69">
                  <c:v>118.67449819108907</c:v>
                </c:pt>
                <c:pt idx="70">
                  <c:v>119.40927868618562</c:v>
                </c:pt>
                <c:pt idx="71">
                  <c:v>120.15163460467893</c:v>
                </c:pt>
                <c:pt idx="72">
                  <c:v>120.90155652655226</c:v>
                </c:pt>
                <c:pt idx="73">
                  <c:v>121.6590348170609</c:v>
                </c:pt>
                <c:pt idx="74">
                  <c:v>122.42405962814371</c:v>
                </c:pt>
                <c:pt idx="75">
                  <c:v>123.19662089983862</c:v>
                </c:pt>
                <c:pt idx="76">
                  <c:v>123.97670836170276</c:v>
                </c:pt>
                <c:pt idx="77">
                  <c:v>124.76431153423746</c:v>
                </c:pt>
                <c:pt idx="78">
                  <c:v>125.55941973031878</c:v>
                </c:pt>
                <c:pt idx="79">
                  <c:v>126.36202205663376</c:v>
                </c:pt>
                <c:pt idx="80">
                  <c:v>127.17210741512292</c:v>
                </c:pt>
                <c:pt idx="81">
                  <c:v>127.98966175865122</c:v>
                </c:pt>
                <c:pt idx="82">
                  <c:v>128.81466533722195</c:v>
                </c:pt>
                <c:pt idx="83">
                  <c:v>129.64709543597317</c:v>
                </c:pt>
                <c:pt idx="84">
                  <c:v>130.48692912316511</c:v>
                </c:pt>
                <c:pt idx="85">
                  <c:v>131.33414325269581</c:v>
                </c:pt>
                <c:pt idx="86">
                  <c:v>132.18871446662055</c:v>
                </c:pt>
                <c:pt idx="87">
                  <c:v>133.05061919767508</c:v>
                </c:pt>
                <c:pt idx="88">
                  <c:v>133.91983367180291</c:v>
                </c:pt>
                <c:pt idx="89">
                  <c:v>134.79633391068646</c:v>
                </c:pt>
                <c:pt idx="90">
                  <c:v>135.68009573428216</c:v>
                </c:pt>
                <c:pt idx="91">
                  <c:v>136.57109353783008</c:v>
                </c:pt>
                <c:pt idx="92">
                  <c:v>137.46929906517065</c:v>
                </c:pt>
                <c:pt idx="93">
                  <c:v>138.3746826336658</c:v>
                </c:pt>
                <c:pt idx="94">
                  <c:v>139.28721436306384</c:v>
                </c:pt>
                <c:pt idx="95">
                  <c:v>140.20686417853844</c:v>
                </c:pt>
                <c:pt idx="96">
                  <c:v>141.13360181372838</c:v>
                </c:pt>
                <c:pt idx="97">
                  <c:v>142.06739681377772</c:v>
                </c:pt>
                <c:pt idx="98">
                  <c:v>143.00821853837635</c:v>
                </c:pt>
                <c:pt idx="99">
                  <c:v>143.95603616480048</c:v>
                </c:pt>
                <c:pt idx="100">
                  <c:v>144.91081869095285</c:v>
                </c:pt>
                <c:pt idx="101">
                  <c:v>145.87253474043831</c:v>
                </c:pt>
                <c:pt idx="102">
                  <c:v>146.8411523671279</c:v>
                </c:pt>
                <c:pt idx="103">
                  <c:v>147.81663925580872</c:v>
                </c:pt>
                <c:pt idx="104">
                  <c:v>148.79896292338188</c:v>
                </c:pt>
                <c:pt idx="105">
                  <c:v>149.78809072197478</c:v>
                </c:pt>
                <c:pt idx="106">
                  <c:v>150.78398984205072</c:v>
                </c:pt>
                <c:pt idx="107">
                  <c:v>151.7866273155154</c:v>
                </c:pt>
                <c:pt idx="108">
                  <c:v>152.79597001882021</c:v>
                </c:pt>
                <c:pt idx="109">
                  <c:v>153.81198467606157</c:v>
                </c:pt>
                <c:pt idx="110">
                  <c:v>154.83463786207636</c:v>
                </c:pt>
                <c:pt idx="111">
                  <c:v>155.86389830678925</c:v>
                </c:pt>
                <c:pt idx="112">
                  <c:v>156.89973920453133</c:v>
                </c:pt>
                <c:pt idx="113">
                  <c:v>157.94213591822063</c:v>
                </c:pt>
                <c:pt idx="114">
                  <c:v>158.99106367814232</c:v>
                </c:pt>
                <c:pt idx="115">
                  <c:v>160.04649758418384</c:v>
                </c:pt>
                <c:pt idx="116">
                  <c:v>161.10841260806993</c:v>
                </c:pt>
                <c:pt idx="117">
                  <c:v>162.17678359559739</c:v>
                </c:pt>
                <c:pt idx="118">
                  <c:v>163.25158526886932</c:v>
                </c:pt>
                <c:pt idx="119">
                  <c:v>164.3327922285286</c:v>
                </c:pt>
                <c:pt idx="120">
                  <c:v>165.42037895599015</c:v>
                </c:pt>
                <c:pt idx="121">
                  <c:v>166.51431596267176</c:v>
                </c:pt>
                <c:pt idx="122">
                  <c:v>167.61456593226973</c:v>
                </c:pt>
                <c:pt idx="123">
                  <c:v>168.72108757464079</c:v>
                </c:pt>
                <c:pt idx="124">
                  <c:v>169.83383948733436</c:v>
                </c:pt>
                <c:pt idx="125">
                  <c:v>170.95278015920621</c:v>
                </c:pt>
                <c:pt idx="126">
                  <c:v>172.07786797401624</c:v>
                </c:pt>
                <c:pt idx="127">
                  <c:v>173.20906121400986</c:v>
                </c:pt>
                <c:pt idx="128">
                  <c:v>174.34631806348241</c:v>
                </c:pt>
                <c:pt idx="129">
                  <c:v>175.48959661232627</c:v>
                </c:pt>
                <c:pt idx="130">
                  <c:v>176.63885485955981</c:v>
                </c:pt>
                <c:pt idx="131">
                  <c:v>177.79404969879801</c:v>
                </c:pt>
                <c:pt idx="132">
                  <c:v>178.95513590232312</c:v>
                </c:pt>
                <c:pt idx="133">
                  <c:v>180.1220671430703</c:v>
                </c:pt>
                <c:pt idx="134">
                  <c:v>181.29479701816555</c:v>
                </c:pt>
                <c:pt idx="135">
                  <c:v>182.47327905273971</c:v>
                </c:pt>
                <c:pt idx="136">
                  <c:v>183.65746670371641</c:v>
                </c:pt>
                <c:pt idx="137">
                  <c:v>184.84731336357424</c:v>
                </c:pt>
                <c:pt idx="138">
                  <c:v>186.04277236408208</c:v>
                </c:pt>
                <c:pt idx="139">
                  <c:v>187.2437969800074</c:v>
                </c:pt>
                <c:pt idx="140">
                  <c:v>188.45034043279679</c:v>
                </c:pt>
                <c:pt idx="141">
                  <c:v>189.66234361269389</c:v>
                </c:pt>
                <c:pt idx="142">
                  <c:v>190.87972279007661</c:v>
                </c:pt>
                <c:pt idx="143">
                  <c:v>192.10238191705201</c:v>
                </c:pt>
                <c:pt idx="144">
                  <c:v>193.33022494252478</c:v>
                </c:pt>
                <c:pt idx="145">
                  <c:v>194.56315582118808</c:v>
                </c:pt>
                <c:pt idx="146">
                  <c:v>195.8010785223907</c:v>
                </c:pt>
                <c:pt idx="147">
                  <c:v>197.04389703887904</c:v>
                </c:pt>
                <c:pt idx="148">
                  <c:v>198.29151539541249</c:v>
                </c:pt>
                <c:pt idx="149">
                  <c:v>199.54383765725143</c:v>
                </c:pt>
                <c:pt idx="150">
                  <c:v>200.80076793851623</c:v>
                </c:pt>
                <c:pt idx="151">
                  <c:v>202.06221041041653</c:v>
                </c:pt>
                <c:pt idx="152">
                  <c:v>203.32806930934956</c:v>
                </c:pt>
                <c:pt idx="153">
                  <c:v>204.5982489448669</c:v>
                </c:pt>
                <c:pt idx="154">
                  <c:v>205.87265370750839</c:v>
                </c:pt>
                <c:pt idx="155">
                  <c:v>207.15118807650279</c:v>
                </c:pt>
                <c:pt idx="156">
                  <c:v>208.43369774349654</c:v>
                </c:pt>
                <c:pt idx="157">
                  <c:v>209.71991075885683</c:v>
                </c:pt>
                <c:pt idx="158">
                  <c:v>211.00949663194234</c:v>
                </c:pt>
                <c:pt idx="159">
                  <c:v>212.30212543419054</c:v>
                </c:pt>
                <c:pt idx="160">
                  <c:v>213.59746785675802</c:v>
                </c:pt>
                <c:pt idx="161">
                  <c:v>214.89512015506784</c:v>
                </c:pt>
                <c:pt idx="162">
                  <c:v>216.19452922662683</c:v>
                </c:pt>
                <c:pt idx="163">
                  <c:v>217.49507539434194</c:v>
                </c:pt>
                <c:pt idx="164">
                  <c:v>218.7961550978774</c:v>
                </c:pt>
                <c:pt idx="165">
                  <c:v>220.09724573197946</c:v>
                </c:pt>
                <c:pt idx="166">
                  <c:v>221.39797025697322</c:v>
                </c:pt>
                <c:pt idx="167">
                  <c:v>222.69797018423819</c:v>
                </c:pt>
                <c:pt idx="168">
                  <c:v>223.99681851675871</c:v>
                </c:pt>
                <c:pt idx="169">
                  <c:v>225.2939617487562</c:v>
                </c:pt>
                <c:pt idx="170">
                  <c:v>226.58870181249659</c:v>
                </c:pt>
                <c:pt idx="171">
                  <c:v>227.88055476623012</c:v>
                </c:pt>
                <c:pt idx="172">
                  <c:v>229.16940979966401</c:v>
                </c:pt>
                <c:pt idx="173">
                  <c:v>230.45528263671551</c:v>
                </c:pt>
                <c:pt idx="174">
                  <c:v>231.73818887722925</c:v>
                </c:pt>
                <c:pt idx="175">
                  <c:v>233.01814399829357</c:v>
                </c:pt>
                <c:pt idx="176">
                  <c:v>234.29516335553924</c:v>
                </c:pt>
                <c:pt idx="177">
                  <c:v>235.56926218442101</c:v>
                </c:pt>
                <c:pt idx="178">
                  <c:v>236.84045560148209</c:v>
                </c:pt>
                <c:pt idx="179">
                  <c:v>238.10875860560208</c:v>
                </c:pt>
                <c:pt idx="180">
                  <c:v>239.37418607922839</c:v>
                </c:pt>
                <c:pt idx="181">
                  <c:v>240.63675278959158</c:v>
                </c:pt>
                <c:pt idx="182">
                  <c:v>241.8964733899046</c:v>
                </c:pt>
                <c:pt idx="183">
                  <c:v>243.15336242054661</c:v>
                </c:pt>
                <c:pt idx="184">
                  <c:v>244.40743431023125</c:v>
                </c:pt>
                <c:pt idx="185">
                  <c:v>245.65870337715978</c:v>
                </c:pt>
                <c:pt idx="186">
                  <c:v>246.9071838301592</c:v>
                </c:pt>
                <c:pt idx="187">
                  <c:v>248.15288976980582</c:v>
                </c:pt>
                <c:pt idx="188">
                  <c:v>249.39583518953427</c:v>
                </c:pt>
                <c:pt idx="189">
                  <c:v>250.63603397673216</c:v>
                </c:pt>
                <c:pt idx="190">
                  <c:v>251.87349991382098</c:v>
                </c:pt>
                <c:pt idx="191">
                  <c:v>253.10824667932283</c:v>
                </c:pt>
                <c:pt idx="192">
                  <c:v>254.34028784891387</c:v>
                </c:pt>
                <c:pt idx="193">
                  <c:v>255.5696368964642</c:v>
                </c:pt>
                <c:pt idx="194">
                  <c:v>256.79630719506463</c:v>
                </c:pt>
                <c:pt idx="195">
                  <c:v>258.02031201804027</c:v>
                </c:pt>
                <c:pt idx="196">
                  <c:v>259.24166453995173</c:v>
                </c:pt>
                <c:pt idx="197">
                  <c:v>260.46037783758328</c:v>
                </c:pt>
                <c:pt idx="198">
                  <c:v>261.67646489091885</c:v>
                </c:pt>
                <c:pt idx="199">
                  <c:v>262.88993858410583</c:v>
                </c:pt>
                <c:pt idx="200">
                  <c:v>264.10081170640672</c:v>
                </c:pt>
                <c:pt idx="201">
                  <c:v>276.06749436615092</c:v>
                </c:pt>
                <c:pt idx="202">
                  <c:v>287.78221709989651</c:v>
                </c:pt>
                <c:pt idx="203">
                  <c:v>299.2569312665679</c:v>
                </c:pt>
                <c:pt idx="204">
                  <c:v>310.50275126743134</c:v>
                </c:pt>
                <c:pt idx="205">
                  <c:v>321.53003206264088</c:v>
                </c:pt>
                <c:pt idx="206">
                  <c:v>332.34843783860765</c:v>
                </c:pt>
                <c:pt idx="207">
                  <c:v>342.96700301901416</c:v>
                </c:pt>
                <c:pt idx="208">
                  <c:v>353.39418662793599</c:v>
                </c:pt>
                <c:pt idx="209">
                  <c:v>363.63792086115996</c:v>
                </c:pt>
                <c:pt idx="210">
                  <c:v>373.70565459526779</c:v>
                </c:pt>
                <c:pt idx="211">
                  <c:v>383.60439245854241</c:v>
                </c:pt>
                <c:pt idx="212">
                  <c:v>393.34072999939139</c:v>
                </c:pt>
                <c:pt idx="213">
                  <c:v>402.92088541368821</c:v>
                </c:pt>
                <c:pt idx="214">
                  <c:v>412.35072822972705</c:v>
                </c:pt>
                <c:pt idx="215">
                  <c:v>421.63580529637079</c:v>
                </c:pt>
                <c:pt idx="216">
                  <c:v>430.78136437482004</c:v>
                </c:pt>
                <c:pt idx="217">
                  <c:v>439.79237559592332</c:v>
                </c:pt>
                <c:pt idx="218">
                  <c:v>448.67355101199814</c:v>
                </c:pt>
                <c:pt idx="219">
                  <c:v>457.42936244385351</c:v>
                </c:pt>
                <c:pt idx="220">
                  <c:v>466.06405779936244</c:v>
                </c:pt>
                <c:pt idx="221">
                  <c:v>474.58167601891694</c:v>
                </c:pt>
                <c:pt idx="222">
                  <c:v>482.98606078490906</c:v>
                </c:pt>
                <c:pt idx="223">
                  <c:v>491.28087311659237</c:v>
                </c:pt>
                <c:pt idx="224">
                  <c:v>499.46960295794162</c:v>
                </c:pt>
                <c:pt idx="225">
                  <c:v>507.55557985414589</c:v>
                </c:pt>
                <c:pt idx="226">
                  <c:v>515.54198280189371</c:v>
                </c:pt>
                <c:pt idx="227">
                  <c:v>523.43184934942781</c:v>
                </c:pt>
                <c:pt idx="228">
                  <c:v>531.22808401428472</c:v>
                </c:pt>
                <c:pt idx="229">
                  <c:v>538.93346607953731</c:v>
                </c:pt>
                <c:pt idx="230">
                  <c:v>546.55065682309953</c:v>
                </c:pt>
                <c:pt idx="231">
                  <c:v>554.08220622912154</c:v>
                </c:pt>
                <c:pt idx="232">
                  <c:v>561.53055922560725</c:v>
                </c:pt>
                <c:pt idx="233">
                  <c:v>568.89806148803984</c:v>
                </c:pt>
                <c:pt idx="234">
                  <c:v>576.18696484494205</c:v>
                </c:pt>
                <c:pt idx="235">
                  <c:v>583.39943231785992</c:v>
                </c:pt>
                <c:pt idx="236">
                  <c:v>590.53754282519253</c:v>
                </c:pt>
                <c:pt idx="237">
                  <c:v>597.60329557655461</c:v>
                </c:pt>
                <c:pt idx="238">
                  <c:v>604.59861418190621</c:v>
                </c:pt>
                <c:pt idx="239">
                  <c:v>611.52535049748985</c:v>
                </c:pt>
                <c:pt idx="240">
                  <c:v>618.38528822864566</c:v>
                </c:pt>
                <c:pt idx="241">
                  <c:v>625.18014630780203</c:v>
                </c:pt>
                <c:pt idx="242">
                  <c:v>631.91158206434704</c:v>
                </c:pt>
                <c:pt idx="243">
                  <c:v>638.58119420164894</c:v>
                </c:pt>
                <c:pt idx="244">
                  <c:v>645.19052559519548</c:v>
                </c:pt>
                <c:pt idx="245">
                  <c:v>651.74106592465148</c:v>
                </c:pt>
                <c:pt idx="246">
                  <c:v>658.23425415157135</c:v>
                </c:pt>
                <c:pt idx="247">
                  <c:v>664.67148085354449</c:v>
                </c:pt>
                <c:pt idx="248">
                  <c:v>671.05409042467625</c:v>
                </c:pt>
                <c:pt idx="249">
                  <c:v>677.38338315151759</c:v>
                </c:pt>
                <c:pt idx="250">
                  <c:v>683.66061717283469</c:v>
                </c:pt>
                <c:pt idx="251">
                  <c:v>689.88701033095401</c:v>
                </c:pt>
                <c:pt idx="252">
                  <c:v>696.06374192182147</c:v>
                </c:pt>
                <c:pt idx="253">
                  <c:v>702.19195435036693</c:v>
                </c:pt>
                <c:pt idx="254">
                  <c:v>708.27275469726851</c:v>
                </c:pt>
                <c:pt idx="255">
                  <c:v>714.30721620275528</c:v>
                </c:pt>
                <c:pt idx="256">
                  <c:v>720.29637967266899</c:v>
                </c:pt>
                <c:pt idx="257">
                  <c:v>726.24125481162423</c:v>
                </c:pt>
                <c:pt idx="258">
                  <c:v>732.14282148775499</c:v>
                </c:pt>
                <c:pt idx="259">
                  <c:v>738.00203093321522</c:v>
                </c:pt>
                <c:pt idx="260">
                  <c:v>743.81980688430326</c:v>
                </c:pt>
                <c:pt idx="261">
                  <c:v>749.59704666481014</c:v>
                </c:pt>
                <c:pt idx="262">
                  <c:v>755.33462221594004</c:v>
                </c:pt>
                <c:pt idx="263">
                  <c:v>761.03338107592083</c:v>
                </c:pt>
                <c:pt idx="264">
                  <c:v>766.69414731220957</c:v>
                </c:pt>
                <c:pt idx="265">
                  <c:v>772.31772240900318</c:v>
                </c:pt>
                <c:pt idx="266">
                  <c:v>777.90488611257979</c:v>
                </c:pt>
                <c:pt idx="267">
                  <c:v>783.45639723683246</c:v>
                </c:pt>
                <c:pt idx="268">
                  <c:v>788.972994431198</c:v>
                </c:pt>
                <c:pt idx="269">
                  <c:v>794.45539691304361</c:v>
                </c:pt>
                <c:pt idx="270">
                  <c:v>799.90430516643755</c:v>
                </c:pt>
                <c:pt idx="271">
                  <c:v>805.3204016091089</c:v>
                </c:pt>
                <c:pt idx="272">
                  <c:v>810.70435122928518</c:v>
                </c:pt>
                <c:pt idx="273">
                  <c:v>816.05680219399153</c:v>
                </c:pt>
                <c:pt idx="274">
                  <c:v>821.378386430295</c:v>
                </c:pt>
                <c:pt idx="275">
                  <c:v>826.66972018088575</c:v>
                </c:pt>
                <c:pt idx="276">
                  <c:v>831.93140453530134</c:v>
                </c:pt>
                <c:pt idx="277">
                  <c:v>837.16402593802002</c:v>
                </c:pt>
                <c:pt idx="278">
                  <c:v>842.3681566745754</c:v>
                </c:pt>
                <c:pt idx="279">
                  <c:v>847.54435533677338</c:v>
                </c:pt>
                <c:pt idx="280">
                  <c:v>852.69316726802924</c:v>
                </c:pt>
                <c:pt idx="281">
                  <c:v>857.81512498978168</c:v>
                </c:pt>
                <c:pt idx="282">
                  <c:v>862.91074860988226</c:v>
                </c:pt>
                <c:pt idx="283">
                  <c:v>867.98054621380868</c:v>
                </c:pt>
                <c:pt idx="284">
                  <c:v>873.02501423949673</c:v>
                </c:pt>
                <c:pt idx="285">
                  <c:v>878.04463783654296</c:v>
                </c:pt>
                <c:pt idx="286">
                  <c:v>883.03989121048346</c:v>
                </c:pt>
                <c:pt idx="287">
                  <c:v>888.01123795281455</c:v>
                </c:pt>
                <c:pt idx="288">
                  <c:v>892.95913135738249</c:v>
                </c:pt>
                <c:pt idx="289">
                  <c:v>897.88401472373243</c:v>
                </c:pt>
                <c:pt idx="290">
                  <c:v>902.78632164797352</c:v>
                </c:pt>
                <c:pt idx="291">
                  <c:v>907.66647630168438</c:v>
                </c:pt>
                <c:pt idx="292">
                  <c:v>912.52489369935336</c:v>
                </c:pt>
                <c:pt idx="293">
                  <c:v>917.36197995481837</c:v>
                </c:pt>
                <c:pt idx="294">
                  <c:v>922.17813252714643</c:v>
                </c:pt>
                <c:pt idx="295">
                  <c:v>926.97374045636423</c:v>
                </c:pt>
                <c:pt idx="296">
                  <c:v>931.74918458943068</c:v>
                </c:pt>
                <c:pt idx="297">
                  <c:v>936.50483779681645</c:v>
                </c:pt>
                <c:pt idx="298">
                  <c:v>941.24106518003634</c:v>
                </c:pt>
                <c:pt idx="299">
                  <c:v>945.95822427045835</c:v>
                </c:pt>
                <c:pt idx="300">
                  <c:v>950.65666521969422</c:v>
                </c:pt>
                <c:pt idx="301">
                  <c:v>955.33673098185955</c:v>
                </c:pt>
                <c:pt idx="302">
                  <c:v>959.99875748797115</c:v>
                </c:pt>
                <c:pt idx="303">
                  <c:v>964.64307381273545</c:v>
                </c:pt>
                <c:pt idx="304">
                  <c:v>969.27000233396507</c:v>
                </c:pt>
                <c:pt idx="305">
                  <c:v>973.87985888484491</c:v>
                </c:pt>
                <c:pt idx="306">
                  <c:v>978.47295289925694</c:v>
                </c:pt>
                <c:pt idx="307">
                  <c:v>983.0495875503575</c:v>
                </c:pt>
                <c:pt idx="308">
                  <c:v>987.61005988258933</c:v>
                </c:pt>
                <c:pt idx="309">
                  <c:v>992.1546609372981</c:v>
                </c:pt>
                <c:pt idx="310">
                  <c:v>996.68367587211196</c:v>
                </c:pt>
                <c:pt idx="311">
                  <c:v>1001.1973840742315</c:v>
                </c:pt>
                <c:pt idx="312">
                  <c:v>1005.6960592677681</c:v>
                </c:pt>
                <c:pt idx="313">
                  <c:v>1010.1799696152581</c:v>
                </c:pt>
                <c:pt idx="314">
                  <c:v>1014.6493778134729</c:v>
                </c:pt>
                <c:pt idx="315">
                  <c:v>1019.1045411836351</c:v>
                </c:pt>
                <c:pt idx="316">
                  <c:v>1023.5457117561446</c:v>
                </c:pt>
                <c:pt idx="317">
                  <c:v>1027.9731363499116</c:v>
                </c:pt>
                <c:pt idx="318">
                  <c:v>1032.3870566463872</c:v>
                </c:pt>
                <c:pt idx="319">
                  <c:v>1036.7877092583758</c:v>
                </c:pt>
                <c:pt idx="320">
                  <c:v>1041.1753257937121</c:v>
                </c:pt>
                <c:pt idx="321">
                  <c:v>1045.5501329138781</c:v>
                </c:pt>
                <c:pt idx="322">
                  <c:v>1049.9123523876356</c:v>
                </c:pt>
                <c:pt idx="323">
                  <c:v>1054.2622011397477</c:v>
                </c:pt>
                <c:pt idx="324">
                  <c:v>1058.5998912948594</c:v>
                </c:pt>
                <c:pt idx="325">
                  <c:v>1062.9256302166127</c:v>
                </c:pt>
                <c:pt idx="326">
                  <c:v>1067.2396205420691</c:v>
                </c:pt>
                <c:pt idx="327">
                  <c:v>1071.542060211518</c:v>
                </c:pt>
                <c:pt idx="328">
                  <c:v>1075.8331424937523</c:v>
                </c:pt>
                <c:pt idx="329">
                  <c:v>1080.1130560069018</c:v>
                </c:pt>
                <c:pt idx="330">
                  <c:v>1084.3819847349168</c:v>
                </c:pt>
                <c:pt idx="331">
                  <c:v>1088.640108039812</c:v>
                </c:pt>
                <c:pt idx="332">
                  <c:v>1092.8876006697831</c:v>
                </c:pt>
                <c:pt idx="333">
                  <c:v>1097.1246327633276</c:v>
                </c:pt>
                <c:pt idx="334">
                  <c:v>1101.3513698495162</c:v>
                </c:pt>
                <c:pt idx="335">
                  <c:v>1105.5679728445741</c:v>
                </c:pt>
                <c:pt idx="336">
                  <c:v>1109.7745980449533</c:v>
                </c:pt>
                <c:pt idx="337">
                  <c:v>1113.9713971170986</c:v>
                </c:pt>
                <c:pt idx="338">
                  <c:v>1118.1585170841315</c:v>
                </c:pt>
                <c:pt idx="339">
                  <c:v>1122.3361003097</c:v>
                </c:pt>
                <c:pt idx="340">
                  <c:v>1126.5042844792702</c:v>
                </c:pt>
                <c:pt idx="341">
                  <c:v>1130.663202579163</c:v>
                </c:pt>
                <c:pt idx="342">
                  <c:v>1134.812982873666</c:v>
                </c:pt>
                <c:pt idx="343">
                  <c:v>1138.9537488805815</c:v>
                </c:pt>
                <c:pt idx="344">
                  <c:v>1143.0856193456027</c:v>
                </c:pt>
                <c:pt idx="345">
                  <c:v>1147.2087082159344</c:v>
                </c:pt>
                <c:pt idx="346">
                  <c:v>1151.3231246136088</c:v>
                </c:pt>
                <c:pt idx="347">
                  <c:v>1155.4289728089705</c:v>
                </c:pt>
                <c:pt idx="348">
                  <c:v>1159.5263521948284</c:v>
                </c:pt>
                <c:pt idx="349">
                  <c:v>1163.6153572617982</c:v>
                </c:pt>
                <c:pt idx="350">
                  <c:v>1167.6960775753691</c:v>
                </c:pt>
                <c:pt idx="351">
                  <c:v>1171.7685977552494</c:v>
                </c:pt>
                <c:pt idx="352">
                  <c:v>1175.8329974575456</c:v>
                </c:pt>
                <c:pt idx="353">
                  <c:v>1179.8893513603355</c:v>
                </c:pt>
                <c:pt idx="354">
                  <c:v>1183.9377291531853</c:v>
                </c:pt>
                <c:pt idx="355">
                  <c:v>1187.9781955311496</c:v>
                </c:pt>
                <c:pt idx="356">
                  <c:v>1192.0108101937715</c:v>
                </c:pt>
                <c:pt idx="357">
                  <c:v>1196.0356278495658</c:v>
                </c:pt>
                <c:pt idx="358">
                  <c:v>1200.0526982264378</c:v>
                </c:pt>
                <c:pt idx="359">
                  <c:v>1204.0620660884351</c:v>
                </c:pt>
                <c:pt idx="360">
                  <c:v>1208.0637712591861</c:v>
                </c:pt>
                <c:pt idx="361">
                  <c:v>1212.0578486523084</c:v>
                </c:pt>
                <c:pt idx="362">
                  <c:v>1216.0443283090153</c:v>
                </c:pt>
                <c:pt idx="363">
                  <c:v>1220.02323544307</c:v>
                </c:pt>
                <c:pt idx="364">
                  <c:v>1223.9945904931692</c:v>
                </c:pt>
                <c:pt idx="365">
                  <c:v>1227.9584091827599</c:v>
                </c:pt>
                <c:pt idx="366">
                  <c:v>1231.9147025872201</c:v>
                </c:pt>
                <c:pt idx="367">
                  <c:v>1235.8634772082601</c:v>
                </c:pt>
                <c:pt idx="368">
                  <c:v>1239.8047350553297</c:v>
                </c:pt>
                <c:pt idx="369">
                  <c:v>1243.7384737337522</c:v>
                </c:pt>
                <c:pt idx="370">
                  <c:v>1247.6646865392427</c:v>
                </c:pt>
                <c:pt idx="371">
                  <c:v>1251.5833625584191</c:v>
                </c:pt>
                <c:pt idx="372">
                  <c:v>1255.4944867748634</c:v>
                </c:pt>
                <c:pt idx="373">
                  <c:v>1259.3980401802537</c:v>
                </c:pt>
                <c:pt idx="374">
                  <c:v>1263.2939998900608</c:v>
                </c:pt>
                <c:pt idx="375">
                  <c:v>1267.1823392632775</c:v>
                </c:pt>
                <c:pt idx="376">
                  <c:v>1271.0630280256394</c:v>
                </c:pt>
                <c:pt idx="377">
                  <c:v>1274.9360323957887</c:v>
                </c:pt>
                <c:pt idx="378">
                  <c:v>1278.8013152138387</c:v>
                </c:pt>
                <c:pt idx="379">
                  <c:v>1282.6588360718017</c:v>
                </c:pt>
                <c:pt idx="380">
                  <c:v>1286.5085514453619</c:v>
                </c:pt>
                <c:pt idx="381">
                  <c:v>1290.3504148264963</c:v>
                </c:pt>
                <c:pt idx="382">
                  <c:v>1294.1843768564665</c:v>
                </c:pt>
                <c:pt idx="383">
                  <c:v>1298.0103854587421</c:v>
                </c:pt>
                <c:pt idx="384">
                  <c:v>1301.8283859714359</c:v>
                </c:pt>
                <c:pt idx="385">
                  <c:v>1305.6383212788742</c:v>
                </c:pt>
                <c:pt idx="386">
                  <c:v>1309.4401319419553</c:v>
                </c:pt>
                <c:pt idx="387">
                  <c:v>1313.23375632698</c:v>
                </c:pt>
                <c:pt idx="388">
                  <c:v>1317.0191307326793</c:v>
                </c:pt>
                <c:pt idx="389">
                  <c:v>1320.7961895151923</c:v>
                </c:pt>
                <c:pt idx="390">
                  <c:v>1324.5648652107805</c:v>
                </c:pt>
                <c:pt idx="391">
                  <c:v>1328.3250886560973</c:v>
                </c:pt>
                <c:pt idx="392">
                  <c:v>1332.0767891058579</c:v>
                </c:pt>
                <c:pt idx="393">
                  <c:v>1335.8198943477844</c:v>
                </c:pt>
                <c:pt idx="394">
                  <c:v>1339.5543308147232</c:v>
                </c:pt>
                <c:pt idx="395">
                  <c:v>1343.2800236938576</c:v>
                </c:pt>
                <c:pt idx="396">
                  <c:v>1346.996897032958</c:v>
                </c:pt>
                <c:pt idx="397">
                  <c:v>1350.7048738436304</c:v>
                </c:pt>
                <c:pt idx="398">
                  <c:v>1354.4038762015425</c:v>
                </c:pt>
                <c:pt idx="399">
                  <c:v>1358.0938253436211</c:v>
                </c:pt>
                <c:pt idx="400">
                  <c:v>1361.7746417622259</c:v>
                </c:pt>
                <c:pt idx="401">
                  <c:v>1365.4462452963196</c:v>
                </c:pt>
                <c:pt idx="402">
                  <c:v>1369.1085552196614</c:v>
                </c:pt>
                <c:pt idx="403">
                  <c:v>1372.7614903260612</c:v>
                </c:pt>
                <c:pt idx="404">
                  <c:v>1376.404969011737</c:v>
                </c:pt>
                <c:pt idx="405">
                  <c:v>1380.0389093548265</c:v>
                </c:pt>
                <c:pt idx="406">
                  <c:v>1383.6632291921067</c:v>
                </c:pt>
                <c:pt idx="407">
                  <c:v>1387.2778461929797</c:v>
                </c:pt>
                <c:pt idx="408">
                  <c:v>1390.8826779307876</c:v>
                </c:pt>
                <c:pt idx="409">
                  <c:v>1394.4776419515174</c:v>
                </c:pt>
                <c:pt idx="410">
                  <c:v>1398.0626558399638</c:v>
                </c:pt>
                <c:pt idx="411">
                  <c:v>1401.637637283415</c:v>
                </c:pt>
                <c:pt idx="412">
                  <c:v>1405.2025041329275</c:v>
                </c:pt>
                <c:pt idx="413">
                  <c:v>1408.7571744622589</c:v>
                </c:pt>
                <c:pt idx="414">
                  <c:v>1412.3015666245224</c:v>
                </c:pt>
                <c:pt idx="415">
                  <c:v>1415.8355993066302</c:v>
                </c:pt>
                <c:pt idx="416">
                  <c:v>1419.3591915815925</c:v>
                </c:pt>
                <c:pt idx="417">
                  <c:v>1422.8722629587317</c:v>
                </c:pt>
                <c:pt idx="418">
                  <c:v>1426.3747334318787</c:v>
                </c:pt>
                <c:pt idx="419">
                  <c:v>1429.8665235256103</c:v>
                </c:pt>
                <c:pt idx="420">
                  <c:v>1433.3475543395875</c:v>
                </c:pt>
                <c:pt idx="421">
                  <c:v>1436.8177475910531</c:v>
                </c:pt>
                <c:pt idx="422">
                  <c:v>1440.2770256555457</c:v>
                </c:pt>
                <c:pt idx="423">
                  <c:v>1443.7253116058835</c:v>
                </c:pt>
                <c:pt idx="424">
                  <c:v>1447.1625292494721</c:v>
                </c:pt>
                <c:pt idx="425">
                  <c:v>1450.5886031639877</c:v>
                </c:pt>
                <c:pt idx="426">
                  <c:v>1454.0034587314844</c:v>
                </c:pt>
                <c:pt idx="427">
                  <c:v>1457.4070221709753</c:v>
                </c:pt>
                <c:pt idx="428">
                  <c:v>1460.7992205695318</c:v>
                </c:pt>
                <c:pt idx="429">
                  <c:v>1464.1799819119478</c:v>
                </c:pt>
                <c:pt idx="430">
                  <c:v>1467.5492351090111</c:v>
                </c:pt>
                <c:pt idx="431">
                  <c:v>1470.9069100244228</c:v>
                </c:pt>
                <c:pt idx="432">
                  <c:v>1474.2529375004085</c:v>
                </c:pt>
                <c:pt idx="433">
                  <c:v>1477.5872493820546</c:v>
                </c:pt>
                <c:pt idx="434">
                  <c:v>1480.9097785404124</c:v>
                </c:pt>
                <c:pt idx="435">
                  <c:v>1484.2204588944035</c:v>
                </c:pt>
                <c:pt idx="436">
                  <c:v>1487.5192254315609</c:v>
                </c:pt>
                <c:pt idx="437">
                  <c:v>1490.8060142276418</c:v>
                </c:pt>
                <c:pt idx="438">
                  <c:v>1494.0807624651418</c:v>
                </c:pt>
                <c:pt idx="439">
                  <c:v>1497.3434084507444</c:v>
                </c:pt>
                <c:pt idx="440">
                  <c:v>1500.5938916317346</c:v>
                </c:pt>
                <c:pt idx="441">
                  <c:v>1503.8321526114057</c:v>
                </c:pt>
                <c:pt idx="442">
                  <c:v>1507.0581331634894</c:v>
                </c:pt>
                <c:pt idx="443">
                  <c:v>1510.2717762456343</c:v>
                </c:pt>
                <c:pt idx="444">
                  <c:v>1513.4730260119609</c:v>
                </c:pt>
                <c:pt idx="445">
                  <c:v>1516.6618278247188</c:v>
                </c:pt>
                <c:pt idx="446">
                  <c:v>1519.8381282650703</c:v>
                </c:pt>
                <c:pt idx="447">
                  <c:v>1523.0018751430241</c:v>
                </c:pt>
                <c:pt idx="448">
                  <c:v>1526.1530175065445</c:v>
                </c:pt>
                <c:pt idx="449">
                  <c:v>1529.2915056498568</c:v>
                </c:pt>
                <c:pt idx="450">
                  <c:v>1532.4172911209723</c:v>
                </c:pt>
                <c:pt idx="451">
                  <c:v>1535.5303267284528</c:v>
                </c:pt>
                <c:pt idx="452">
                  <c:v>1538.6305665474381</c:v>
                </c:pt>
                <c:pt idx="453">
                  <c:v>1541.7179659249541</c:v>
                </c:pt>
                <c:pt idx="454">
                  <c:v>1544.7924814845233</c:v>
                </c:pt>
                <c:pt idx="455">
                  <c:v>1547.8540711300946</c:v>
                </c:pt>
                <c:pt idx="456">
                  <c:v>1550.9026940493152</c:v>
                </c:pt>
                <c:pt idx="457">
                  <c:v>1553.9383107161584</c:v>
                </c:pt>
                <c:pt idx="458">
                  <c:v>1556.9608828929281</c:v>
                </c:pt>
                <c:pt idx="459">
                  <c:v>1559.9703736316562</c:v>
                </c:pt>
                <c:pt idx="460">
                  <c:v>1562.9667472749115</c:v>
                </c:pt>
                <c:pt idx="461">
                  <c:v>1565.9499694560343</c:v>
                </c:pt>
                <c:pt idx="462">
                  <c:v>1568.9200070988154</c:v>
                </c:pt>
                <c:pt idx="463">
                  <c:v>1571.8768284166342</c:v>
                </c:pt>
                <c:pt idx="464">
                  <c:v>1574.8204029110716</c:v>
                </c:pt>
                <c:pt idx="465">
                  <c:v>1577.7507013700135</c:v>
                </c:pt>
                <c:pt idx="466">
                  <c:v>1580.6676958652599</c:v>
                </c:pt>
                <c:pt idx="467">
                  <c:v>1583.5713597496531</c:v>
                </c:pt>
                <c:pt idx="468">
                  <c:v>1586.4616676537412</c:v>
                </c:pt>
                <c:pt idx="469">
                  <c:v>1589.3385954819901</c:v>
                </c:pt>
                <c:pt idx="470">
                  <c:v>1592.2021204085572</c:v>
                </c:pt>
                <c:pt idx="471">
                  <c:v>1595.0522208726416</c:v>
                </c:pt>
                <c:pt idx="472">
                  <c:v>1597.8888765734234</c:v>
                </c:pt>
                <c:pt idx="473">
                  <c:v>1600.7120684646061</c:v>
                </c:pt>
                <c:pt idx="474">
                  <c:v>1603.5217787485731</c:v>
                </c:pt>
                <c:pt idx="475">
                  <c:v>1606.3179908701732</c:v>
                </c:pt>
                <c:pt idx="476">
                  <c:v>1609.1006895101455</c:v>
                </c:pt>
                <c:pt idx="477">
                  <c:v>1611.8698605781972</c:v>
                </c:pt>
                <c:pt idx="478">
                  <c:v>1614.6254912057464</c:v>
                </c:pt>
                <c:pt idx="479">
                  <c:v>1617.3675697383392</c:v>
                </c:pt>
                <c:pt idx="480">
                  <c:v>1620.0960857277571</c:v>
                </c:pt>
                <c:pt idx="481">
                  <c:v>1622.8110299238213</c:v>
                </c:pt>
                <c:pt idx="482">
                  <c:v>1625.5123942659081</c:v>
                </c:pt>
                <c:pt idx="483">
                  <c:v>1628.2001718741858</c:v>
                </c:pt>
                <c:pt idx="484">
                  <c:v>1630.8743570405823</c:v>
                </c:pt>
                <c:pt idx="485">
                  <c:v>1633.5349452194966</c:v>
                </c:pt>
                <c:pt idx="486">
                  <c:v>1636.1819330182623</c:v>
                </c:pt>
                <c:pt idx="487">
                  <c:v>1638.8153181873738</c:v>
                </c:pt>
                <c:pt idx="488">
                  <c:v>1641.4350996104868</c:v>
                </c:pt>
                <c:pt idx="489">
                  <c:v>1644.0412772942</c:v>
                </c:pt>
                <c:pt idx="490">
                  <c:v>1646.6338523576312</c:v>
                </c:pt>
                <c:pt idx="491">
                  <c:v>1649.2128270217945</c:v>
                </c:pt>
                <c:pt idx="492">
                  <c:v>1651.7782045987879</c:v>
                </c:pt>
                <c:pt idx="493">
                  <c:v>1654.3299894808033</c:v>
                </c:pt>
                <c:pt idx="494">
                  <c:v>1656.868187128965</c:v>
                </c:pt>
                <c:pt idx="495">
                  <c:v>1659.3928040620062</c:v>
                </c:pt>
                <c:pt idx="496">
                  <c:v>1661.9038478447931</c:v>
                </c:pt>
                <c:pt idx="497">
                  <c:v>1664.4013270767034</c:v>
                </c:pt>
                <c:pt idx="498">
                  <c:v>1666.8852513798699</c:v>
                </c:pt>
                <c:pt idx="499">
                  <c:v>1669.3556313872948</c:v>
                </c:pt>
                <c:pt idx="500">
                  <c:v>1671.8124787308443</c:v>
                </c:pt>
                <c:pt idx="501">
                  <c:v>1674.2558060291308</c:v>
                </c:pt>
                <c:pt idx="502">
                  <c:v>1676.6856268752899</c:v>
                </c:pt>
                <c:pt idx="503">
                  <c:v>1679.1019558246617</c:v>
                </c:pt>
                <c:pt idx="504">
                  <c:v>1681.5048083823804</c:v>
                </c:pt>
                <c:pt idx="505">
                  <c:v>1683.8942009908826</c:v>
                </c:pt>
                <c:pt idx="506">
                  <c:v>1686.2701510173399</c:v>
                </c:pt>
                <c:pt idx="507">
                  <c:v>1688.6326767410221</c:v>
                </c:pt>
                <c:pt idx="508">
                  <c:v>1690.9817973405989</c:v>
                </c:pt>
                <c:pt idx="509">
                  <c:v>1693.3175328813866</c:v>
                </c:pt>
                <c:pt idx="510">
                  <c:v>1695.6399043025451</c:v>
                </c:pt>
                <c:pt idx="511">
                  <c:v>1697.9489334042332</c:v>
                </c:pt>
                <c:pt idx="512">
                  <c:v>1700.2446428347266</c:v>
                </c:pt>
                <c:pt idx="513">
                  <c:v>1702.5270560775059</c:v>
                </c:pt>
                <c:pt idx="514">
                  <c:v>1704.7961974383195</c:v>
                </c:pt>
                <c:pt idx="515">
                  <c:v>1707.0520920322283</c:v>
                </c:pt>
                <c:pt idx="516">
                  <c:v>1709.2947657706361</c:v>
                </c:pt>
                <c:pt idx="517">
                  <c:v>1711.5242453483131</c:v>
                </c:pt>
                <c:pt idx="518">
                  <c:v>1713.7405582304157</c:v>
                </c:pt>
                <c:pt idx="519">
                  <c:v>1715.9437326395093</c:v>
                </c:pt>
                <c:pt idx="520">
                  <c:v>1718.133797542599</c:v>
                </c:pt>
                <c:pt idx="521">
                  <c:v>1720.310782638172</c:v>
                </c:pt>
                <c:pt idx="522">
                  <c:v>1722.4747183432567</c:v>
                </c:pt>
                <c:pt idx="523">
                  <c:v>1724.6256357805048</c:v>
                </c:pt>
                <c:pt idx="524">
                  <c:v>1726.7635667652989</c:v>
                </c:pt>
                <c:pt idx="525">
                  <c:v>1728.88854379289</c:v>
                </c:pt>
                <c:pt idx="526">
                  <c:v>1731.0006000255707</c:v>
                </c:pt>
                <c:pt idx="527">
                  <c:v>1733.0997692798867</c:v>
                </c:pt>
                <c:pt idx="528">
                  <c:v>1735.1860860138906</c:v>
                </c:pt>
                <c:pt idx="529">
                  <c:v>1737.2595853144439</c:v>
                </c:pt>
                <c:pt idx="530">
                  <c:v>1739.3203028845671</c:v>
                </c:pt>
                <c:pt idx="531">
                  <c:v>1741.3682750308456</c:v>
                </c:pt>
                <c:pt idx="532">
                  <c:v>1743.4035386508911</c:v>
                </c:pt>
                <c:pt idx="533">
                  <c:v>1745.426131220866</c:v>
                </c:pt>
                <c:pt idx="534">
                  <c:v>1747.4360907830694</c:v>
                </c:pt>
                <c:pt idx="535">
                  <c:v>1749.4334559335919</c:v>
                </c:pt>
                <c:pt idx="536">
                  <c:v>1751.4182658100392</c:v>
                </c:pt>
                <c:pt idx="537">
                  <c:v>1753.3905600793296</c:v>
                </c:pt>
                <c:pt idx="538">
                  <c:v>1755.3503789255669</c:v>
                </c:pt>
                <c:pt idx="539">
                  <c:v>1757.297763037991</c:v>
                </c:pt>
                <c:pt idx="540">
                  <c:v>1759.2327535990107</c:v>
                </c:pt>
                <c:pt idx="541">
                  <c:v>1761.1553922723192</c:v>
                </c:pt>
                <c:pt idx="542">
                  <c:v>1763.0657211910952</c:v>
                </c:pt>
                <c:pt idx="543">
                  <c:v>1764.9637829462929</c:v>
                </c:pt>
                <c:pt idx="544">
                  <c:v>1766.8496205750212</c:v>
                </c:pt>
                <c:pt idx="545">
                  <c:v>1768.7232775490158</c:v>
                </c:pt>
                <c:pt idx="546">
                  <c:v>1770.5847977632059</c:v>
                </c:pt>
                <c:pt idx="547">
                  <c:v>1772.4342255243753</c:v>
                </c:pt>
                <c:pt idx="548">
                  <c:v>1774.2716055399235</c:v>
                </c:pt>
                <c:pt idx="549">
                  <c:v>1776.0969829067253</c:v>
                </c:pt>
                <c:pt idx="550">
                  <c:v>1777.9104031000918</c:v>
                </c:pt>
                <c:pt idx="551">
                  <c:v>1779.7119119628335</c:v>
                </c:pt>
                <c:pt idx="552">
                  <c:v>1781.5015556944284</c:v>
                </c:pt>
                <c:pt idx="553">
                  <c:v>1783.2793808402948</c:v>
                </c:pt>
                <c:pt idx="554">
                  <c:v>1785.0454342811715</c:v>
                </c:pt>
                <c:pt idx="555">
                  <c:v>1786.7997632226052</c:v>
                </c:pt>
                <c:pt idx="556">
                  <c:v>1788.5424151845471</c:v>
                </c:pt>
                <c:pt idx="557">
                  <c:v>1790.2734379910603</c:v>
                </c:pt>
                <c:pt idx="558">
                  <c:v>1791.9928797601362</c:v>
                </c:pt>
                <c:pt idx="559">
                  <c:v>1793.7007888936255</c:v>
                </c:pt>
                <c:pt idx="560">
                  <c:v>1795.3972140672786</c:v>
                </c:pt>
                <c:pt idx="561">
                  <c:v>1797.0822042209022</c:v>
                </c:pt>
                <c:pt idx="562">
                  <c:v>1798.7558085486287</c:v>
                </c:pt>
                <c:pt idx="563">
                  <c:v>1800.4180764892994</c:v>
                </c:pt>
                <c:pt idx="564">
                  <c:v>1802.0690577169653</c:v>
                </c:pt>
                <c:pt idx="565">
                  <c:v>1803.7088021315003</c:v>
                </c:pt>
                <c:pt idx="566">
                  <c:v>1805.3373598493331</c:v>
                </c:pt>
                <c:pt idx="567">
                  <c:v>1806.9547811942944</c:v>
                </c:pt>
                <c:pt idx="568">
                  <c:v>1808.5611166885803</c:v>
                </c:pt>
                <c:pt idx="569">
                  <c:v>1810.1564170438344</c:v>
                </c:pt>
                <c:pt idx="570">
                  <c:v>1811.7407331523441</c:v>
                </c:pt>
                <c:pt idx="571">
                  <c:v>1813.3141160783573</c:v>
                </c:pt>
                <c:pt idx="572">
                  <c:v>1814.8766170495137</c:v>
                </c:pt>
                <c:pt idx="573">
                  <c:v>1816.4282874483954</c:v>
                </c:pt>
                <c:pt idx="574">
                  <c:v>1817.9691788041935</c:v>
                </c:pt>
                <c:pt idx="575">
                  <c:v>1819.499342784492</c:v>
                </c:pt>
                <c:pt idx="576">
                  <c:v>1821.01883118717</c:v>
                </c:pt>
                <c:pt idx="577">
                  <c:v>1822.527695932419</c:v>
                </c:pt>
                <c:pt idx="578">
                  <c:v>1824.0259890548784</c:v>
                </c:pt>
                <c:pt idx="579">
                  <c:v>1825.513762695887</c:v>
                </c:pt>
                <c:pt idx="580">
                  <c:v>1826.9910690958495</c:v>
                </c:pt>
                <c:pt idx="581">
                  <c:v>1828.4579605867216</c:v>
                </c:pt>
                <c:pt idx="582">
                  <c:v>1829.9144895846068</c:v>
                </c:pt>
                <c:pt idx="583">
                  <c:v>1831.3607085824724</c:v>
                </c:pt>
                <c:pt idx="584">
                  <c:v>1832.7966701429762</c:v>
                </c:pt>
                <c:pt idx="585">
                  <c:v>1834.2224268914099</c:v>
                </c:pt>
                <c:pt idx="586">
                  <c:v>1835.6380315087561</c:v>
                </c:pt>
                <c:pt idx="587">
                  <c:v>1837.0435367248563</c:v>
                </c:pt>
                <c:pt idx="588">
                  <c:v>1838.438995311694</c:v>
                </c:pt>
                <c:pt idx="589">
                  <c:v>1839.8244600767885</c:v>
                </c:pt>
                <c:pt idx="590">
                  <c:v>1841.199983856699</c:v>
                </c:pt>
                <c:pt idx="591">
                  <c:v>1842.5656195106415</c:v>
                </c:pt>
                <c:pt idx="592">
                  <c:v>1843.9214199142145</c:v>
                </c:pt>
                <c:pt idx="593">
                  <c:v>1845.2674379532345</c:v>
                </c:pt>
                <c:pt idx="594">
                  <c:v>1846.6037265176785</c:v>
                </c:pt>
                <c:pt idx="595">
                  <c:v>1847.9303384957368</c:v>
                </c:pt>
                <c:pt idx="596">
                  <c:v>1849.2473267679707</c:v>
                </c:pt>
                <c:pt idx="597">
                  <c:v>1850.5547442015782</c:v>
                </c:pt>
                <c:pt idx="598">
                  <c:v>1851.8526436447637</c:v>
                </c:pt>
                <c:pt idx="599">
                  <c:v>1853.1410779212133</c:v>
                </c:pt>
                <c:pt idx="600">
                  <c:v>1854.4200998246733</c:v>
                </c:pt>
                <c:pt idx="601">
                  <c:v>1855.6897621136322</c:v>
                </c:pt>
                <c:pt idx="602">
                  <c:v>1856.9501175061041</c:v>
                </c:pt>
                <c:pt idx="603">
                  <c:v>1858.2012186745137</c:v>
                </c:pt>
                <c:pt idx="604">
                  <c:v>1859.443118240682</c:v>
                </c:pt>
                <c:pt idx="605">
                  <c:v>1860.6758687709105</c:v>
                </c:pt>
                <c:pt idx="606">
                  <c:v>1861.8995227711641</c:v>
                </c:pt>
                <c:pt idx="607">
                  <c:v>1863.114132682352</c:v>
                </c:pt>
                <c:pt idx="608">
                  <c:v>1864.3197508757041</c:v>
                </c:pt>
                <c:pt idx="609">
                  <c:v>1865.5164296482449</c:v>
                </c:pt>
                <c:pt idx="610">
                  <c:v>1866.7042212183592</c:v>
                </c:pt>
                <c:pt idx="611">
                  <c:v>1867.8831777214546</c:v>
                </c:pt>
                <c:pt idx="612">
                  <c:v>1869.0533512057141</c:v>
                </c:pt>
                <c:pt idx="613">
                  <c:v>1870.2147936279418</c:v>
                </c:pt>
                <c:pt idx="614">
                  <c:v>1871.3675568494989</c:v>
                </c:pt>
                <c:pt idx="615">
                  <c:v>1872.5116926323292</c:v>
                </c:pt>
                <c:pt idx="616">
                  <c:v>1873.647252635074</c:v>
                </c:pt>
                <c:pt idx="617">
                  <c:v>1874.7742884092731</c:v>
                </c:pt>
                <c:pt idx="618">
                  <c:v>1875.892851395655</c:v>
                </c:pt>
                <c:pt idx="619">
                  <c:v>1877.0029929205102</c:v>
                </c:pt>
                <c:pt idx="620">
                  <c:v>1878.1047641921502</c:v>
                </c:pt>
                <c:pt idx="621">
                  <c:v>1879.1982162974509</c:v>
                </c:pt>
                <c:pt idx="622">
                  <c:v>1880.2834001984772</c:v>
                </c:pt>
                <c:pt idx="623">
                  <c:v>1881.3603667291898</c:v>
                </c:pt>
                <c:pt idx="624">
                  <c:v>1882.4291665922324</c:v>
                </c:pt>
                <c:pt idx="625">
                  <c:v>1883.4898503557993</c:v>
                </c:pt>
                <c:pt idx="626">
                  <c:v>1884.5424684505797</c:v>
                </c:pt>
                <c:pt idx="627">
                  <c:v>1885.5870711667812</c:v>
                </c:pt>
                <c:pt idx="628">
                  <c:v>1886.6237086512288</c:v>
                </c:pt>
                <c:pt idx="629">
                  <c:v>1887.6524309045394</c:v>
                </c:pt>
                <c:pt idx="630">
                  <c:v>1888.6732877783716</c:v>
                </c:pt>
                <c:pt idx="631">
                  <c:v>1889.6863289727471</c:v>
                </c:pt>
                <c:pt idx="632">
                  <c:v>1890.691604033447</c:v>
                </c:pt>
                <c:pt idx="633">
                  <c:v>1891.6891623494766</c:v>
                </c:pt>
                <c:pt idx="634">
                  <c:v>1892.6790531506035</c:v>
                </c:pt>
                <c:pt idx="635">
                  <c:v>1893.6613255049624</c:v>
                </c:pt>
                <c:pt idx="636">
                  <c:v>1894.6360283167301</c:v>
                </c:pt>
                <c:pt idx="637">
                  <c:v>1895.6032103238676</c:v>
                </c:pt>
                <c:pt idx="638">
                  <c:v>1896.5629200959279</c:v>
                </c:pt>
                <c:pt idx="639">
                  <c:v>1897.5152060319294</c:v>
                </c:pt>
                <c:pt idx="640">
                  <c:v>1898.4601163582947</c:v>
                </c:pt>
                <c:pt idx="641">
                  <c:v>1899.3976991268516</c:v>
                </c:pt>
                <c:pt idx="642">
                  <c:v>1900.3280022128972</c:v>
                </c:pt>
                <c:pt idx="643">
                  <c:v>1901.2510733133236</c:v>
                </c:pt>
                <c:pt idx="644">
                  <c:v>1902.1669599448039</c:v>
                </c:pt>
                <c:pt idx="645">
                  <c:v>1903.0757094420385</c:v>
                </c:pt>
                <c:pt idx="646">
                  <c:v>1903.9773689560589</c:v>
                </c:pt>
                <c:pt idx="647">
                  <c:v>1904.8719854525905</c:v>
                </c:pt>
                <c:pt idx="648">
                  <c:v>1905.7596057104715</c:v>
                </c:pt>
                <c:pt idx="649">
                  <c:v>1906.6402763201279</c:v>
                </c:pt>
                <c:pt idx="650">
                  <c:v>1907.5140436821039</c:v>
                </c:pt>
                <c:pt idx="651">
                  <c:v>1908.3809540056452</c:v>
                </c:pt>
                <c:pt idx="652">
                  <c:v>1909.2410533073376</c:v>
                </c:pt>
                <c:pt idx="653">
                  <c:v>1910.0943874097954</c:v>
                </c:pt>
                <c:pt idx="654">
                  <c:v>1910.9410019404033</c:v>
                </c:pt>
                <c:pt idx="655">
                  <c:v>1911.7809423301076</c:v>
                </c:pt>
                <c:pt idx="656">
                  <c:v>1912.6142538122574</c:v>
                </c:pt>
                <c:pt idx="657">
                  <c:v>1912.6142538122574</c:v>
                </c:pt>
                <c:pt idx="658">
                  <c:v>1912.6142538122574</c:v>
                </c:pt>
                <c:pt idx="659">
                  <c:v>1912.6142538122574</c:v>
                </c:pt>
                <c:pt idx="660">
                  <c:v>1912.6142538122574</c:v>
                </c:pt>
                <c:pt idx="661">
                  <c:v>1912.6142538122574</c:v>
                </c:pt>
                <c:pt idx="662">
                  <c:v>1912.6142538122574</c:v>
                </c:pt>
                <c:pt idx="663">
                  <c:v>1912.6142538122574</c:v>
                </c:pt>
                <c:pt idx="664">
                  <c:v>1912.6142538122574</c:v>
                </c:pt>
                <c:pt idx="665">
                  <c:v>1912.6142538122574</c:v>
                </c:pt>
                <c:pt idx="666">
                  <c:v>1912.6142538122574</c:v>
                </c:pt>
                <c:pt idx="667">
                  <c:v>1912.6142538122574</c:v>
                </c:pt>
                <c:pt idx="668">
                  <c:v>1912.6142538122574</c:v>
                </c:pt>
                <c:pt idx="669">
                  <c:v>1912.6142538122574</c:v>
                </c:pt>
                <c:pt idx="670">
                  <c:v>1912.6142538122574</c:v>
                </c:pt>
                <c:pt idx="671">
                  <c:v>1912.6142538122574</c:v>
                </c:pt>
                <c:pt idx="672">
                  <c:v>1912.6142538122574</c:v>
                </c:pt>
                <c:pt idx="673">
                  <c:v>1912.6142538122574</c:v>
                </c:pt>
                <c:pt idx="674">
                  <c:v>1912.6142538122574</c:v>
                </c:pt>
                <c:pt idx="675">
                  <c:v>1912.6142538122574</c:v>
                </c:pt>
                <c:pt idx="676">
                  <c:v>1912.6142538122574</c:v>
                </c:pt>
                <c:pt idx="677">
                  <c:v>1912.6142538122574</c:v>
                </c:pt>
                <c:pt idx="678">
                  <c:v>1912.6142538122574</c:v>
                </c:pt>
                <c:pt idx="679">
                  <c:v>1912.6142538122574</c:v>
                </c:pt>
                <c:pt idx="680">
                  <c:v>1912.6142538122574</c:v>
                </c:pt>
                <c:pt idx="681">
                  <c:v>1912.6142538122574</c:v>
                </c:pt>
                <c:pt idx="682">
                  <c:v>1912.6142538122574</c:v>
                </c:pt>
                <c:pt idx="683">
                  <c:v>1912.6142538122574</c:v>
                </c:pt>
                <c:pt idx="684">
                  <c:v>1912.6142538122574</c:v>
                </c:pt>
                <c:pt idx="685">
                  <c:v>1912.6142538122574</c:v>
                </c:pt>
                <c:pt idx="686">
                  <c:v>1912.6142538122574</c:v>
                </c:pt>
                <c:pt idx="687">
                  <c:v>1912.6142538122574</c:v>
                </c:pt>
                <c:pt idx="688">
                  <c:v>1912.6142538122574</c:v>
                </c:pt>
                <c:pt idx="689">
                  <c:v>1912.6142538122574</c:v>
                </c:pt>
                <c:pt idx="690">
                  <c:v>1912.6142538122574</c:v>
                </c:pt>
                <c:pt idx="691">
                  <c:v>1912.6142538122574</c:v>
                </c:pt>
                <c:pt idx="692">
                  <c:v>1912.6142538122574</c:v>
                </c:pt>
                <c:pt idx="693">
                  <c:v>1912.6142538122574</c:v>
                </c:pt>
                <c:pt idx="694">
                  <c:v>1912.6142538122574</c:v>
                </c:pt>
                <c:pt idx="695">
                  <c:v>1912.6142538122574</c:v>
                </c:pt>
                <c:pt idx="696">
                  <c:v>1912.6142538122574</c:v>
                </c:pt>
                <c:pt idx="697">
                  <c:v>1912.6142538122574</c:v>
                </c:pt>
                <c:pt idx="698">
                  <c:v>1912.6142538122574</c:v>
                </c:pt>
                <c:pt idx="699">
                  <c:v>1912.6142538122574</c:v>
                </c:pt>
                <c:pt idx="700">
                  <c:v>1912.6142538122574</c:v>
                </c:pt>
                <c:pt idx="701">
                  <c:v>1912.6142538122574</c:v>
                </c:pt>
                <c:pt idx="702">
                  <c:v>1912.6142538122574</c:v>
                </c:pt>
                <c:pt idx="703">
                  <c:v>1912.6142538122574</c:v>
                </c:pt>
                <c:pt idx="704">
                  <c:v>1912.6142538122574</c:v>
                </c:pt>
                <c:pt idx="705">
                  <c:v>1912.6142538122574</c:v>
                </c:pt>
                <c:pt idx="706">
                  <c:v>1912.6142538122574</c:v>
                </c:pt>
                <c:pt idx="707">
                  <c:v>1912.6142538122574</c:v>
                </c:pt>
                <c:pt idx="708">
                  <c:v>1912.6142538122574</c:v>
                </c:pt>
                <c:pt idx="709">
                  <c:v>1912.6142538122574</c:v>
                </c:pt>
                <c:pt idx="710">
                  <c:v>1912.6142538122574</c:v>
                </c:pt>
                <c:pt idx="711">
                  <c:v>1912.6142538122574</c:v>
                </c:pt>
                <c:pt idx="712">
                  <c:v>1912.6142538122574</c:v>
                </c:pt>
                <c:pt idx="713">
                  <c:v>1912.6142538122574</c:v>
                </c:pt>
                <c:pt idx="714">
                  <c:v>1912.6142538122574</c:v>
                </c:pt>
                <c:pt idx="715">
                  <c:v>1912.6142538122574</c:v>
                </c:pt>
                <c:pt idx="716">
                  <c:v>1912.6142538122574</c:v>
                </c:pt>
                <c:pt idx="717">
                  <c:v>1912.6142538122574</c:v>
                </c:pt>
                <c:pt idx="718">
                  <c:v>1912.6142538122574</c:v>
                </c:pt>
                <c:pt idx="719">
                  <c:v>1912.6142538122574</c:v>
                </c:pt>
                <c:pt idx="720">
                  <c:v>1912.6142538122574</c:v>
                </c:pt>
                <c:pt idx="721">
                  <c:v>1912.6142538122574</c:v>
                </c:pt>
                <c:pt idx="722">
                  <c:v>1912.6142538122574</c:v>
                </c:pt>
                <c:pt idx="723">
                  <c:v>1912.6142538122574</c:v>
                </c:pt>
                <c:pt idx="724">
                  <c:v>1912.6142538122574</c:v>
                </c:pt>
                <c:pt idx="725">
                  <c:v>1912.6142538122574</c:v>
                </c:pt>
                <c:pt idx="726">
                  <c:v>1912.6142538122574</c:v>
                </c:pt>
                <c:pt idx="727">
                  <c:v>1912.6142538122574</c:v>
                </c:pt>
                <c:pt idx="728">
                  <c:v>1912.6142538122574</c:v>
                </c:pt>
                <c:pt idx="729">
                  <c:v>1912.6142538122574</c:v>
                </c:pt>
                <c:pt idx="730">
                  <c:v>1912.6142538122574</c:v>
                </c:pt>
                <c:pt idx="731">
                  <c:v>1912.6142538122574</c:v>
                </c:pt>
                <c:pt idx="732">
                  <c:v>1912.6142538122574</c:v>
                </c:pt>
                <c:pt idx="733">
                  <c:v>1912.6142538122574</c:v>
                </c:pt>
                <c:pt idx="734">
                  <c:v>1912.6142538122574</c:v>
                </c:pt>
                <c:pt idx="735">
                  <c:v>1912.6142538122574</c:v>
                </c:pt>
                <c:pt idx="736">
                  <c:v>1912.6142538122574</c:v>
                </c:pt>
                <c:pt idx="737">
                  <c:v>1912.6142538122574</c:v>
                </c:pt>
                <c:pt idx="738">
                  <c:v>1912.6142538122574</c:v>
                </c:pt>
                <c:pt idx="739">
                  <c:v>1912.6142538122574</c:v>
                </c:pt>
                <c:pt idx="740">
                  <c:v>1912.6142538122574</c:v>
                </c:pt>
                <c:pt idx="741">
                  <c:v>1912.6142538122574</c:v>
                </c:pt>
                <c:pt idx="742">
                  <c:v>1912.6142538122574</c:v>
                </c:pt>
                <c:pt idx="743">
                  <c:v>1912.6142538122574</c:v>
                </c:pt>
                <c:pt idx="744">
                  <c:v>1912.6142538122574</c:v>
                </c:pt>
                <c:pt idx="745">
                  <c:v>1912.6142538122574</c:v>
                </c:pt>
                <c:pt idx="746">
                  <c:v>1912.6142538122574</c:v>
                </c:pt>
                <c:pt idx="747">
                  <c:v>1912.6142538122574</c:v>
                </c:pt>
                <c:pt idx="748">
                  <c:v>1912.6142538122574</c:v>
                </c:pt>
                <c:pt idx="749">
                  <c:v>1912.6142538122574</c:v>
                </c:pt>
                <c:pt idx="750">
                  <c:v>1912.6142538122574</c:v>
                </c:pt>
                <c:pt idx="751">
                  <c:v>1912.6142538122574</c:v>
                </c:pt>
                <c:pt idx="752">
                  <c:v>1912.6142538122574</c:v>
                </c:pt>
                <c:pt idx="753">
                  <c:v>1912.6142538122574</c:v>
                </c:pt>
                <c:pt idx="754">
                  <c:v>1912.6142538122574</c:v>
                </c:pt>
                <c:pt idx="755">
                  <c:v>1912.6142538122574</c:v>
                </c:pt>
                <c:pt idx="756">
                  <c:v>1912.6142538122574</c:v>
                </c:pt>
                <c:pt idx="757">
                  <c:v>1912.6142538122574</c:v>
                </c:pt>
                <c:pt idx="758">
                  <c:v>1912.6142538122574</c:v>
                </c:pt>
                <c:pt idx="759">
                  <c:v>1912.6142538122574</c:v>
                </c:pt>
                <c:pt idx="760">
                  <c:v>1912.6142538122574</c:v>
                </c:pt>
                <c:pt idx="761">
                  <c:v>1912.6142538122574</c:v>
                </c:pt>
                <c:pt idx="762">
                  <c:v>1912.6142538122574</c:v>
                </c:pt>
                <c:pt idx="763">
                  <c:v>1912.6142538122574</c:v>
                </c:pt>
                <c:pt idx="764">
                  <c:v>1912.6142538122574</c:v>
                </c:pt>
                <c:pt idx="765">
                  <c:v>1912.6142538122574</c:v>
                </c:pt>
                <c:pt idx="766">
                  <c:v>1912.6142538122574</c:v>
                </c:pt>
                <c:pt idx="767">
                  <c:v>1912.6142538122574</c:v>
                </c:pt>
                <c:pt idx="768">
                  <c:v>1912.6142538122574</c:v>
                </c:pt>
                <c:pt idx="769">
                  <c:v>1912.6142538122574</c:v>
                </c:pt>
                <c:pt idx="770">
                  <c:v>1912.6142538122574</c:v>
                </c:pt>
                <c:pt idx="771">
                  <c:v>1912.6142538122574</c:v>
                </c:pt>
                <c:pt idx="772">
                  <c:v>1912.6142538122574</c:v>
                </c:pt>
                <c:pt idx="773">
                  <c:v>1912.6142538122574</c:v>
                </c:pt>
                <c:pt idx="774">
                  <c:v>1912.6142538122574</c:v>
                </c:pt>
                <c:pt idx="775">
                  <c:v>1912.6142538122574</c:v>
                </c:pt>
                <c:pt idx="776">
                  <c:v>1912.6142538122574</c:v>
                </c:pt>
                <c:pt idx="777">
                  <c:v>1912.6142538122574</c:v>
                </c:pt>
                <c:pt idx="778">
                  <c:v>1912.6142538122574</c:v>
                </c:pt>
                <c:pt idx="779">
                  <c:v>1912.6142538122574</c:v>
                </c:pt>
                <c:pt idx="780">
                  <c:v>1912.6142538122574</c:v>
                </c:pt>
                <c:pt idx="781">
                  <c:v>1912.6142538122574</c:v>
                </c:pt>
                <c:pt idx="782">
                  <c:v>1912.6142538122574</c:v>
                </c:pt>
                <c:pt idx="783">
                  <c:v>1912.6142538122574</c:v>
                </c:pt>
                <c:pt idx="784">
                  <c:v>1912.6142538122574</c:v>
                </c:pt>
                <c:pt idx="785">
                  <c:v>1912.6142538122574</c:v>
                </c:pt>
                <c:pt idx="786">
                  <c:v>1912.6142538122574</c:v>
                </c:pt>
                <c:pt idx="787">
                  <c:v>1912.6142538122574</c:v>
                </c:pt>
                <c:pt idx="788">
                  <c:v>1912.6142538122574</c:v>
                </c:pt>
                <c:pt idx="789">
                  <c:v>1912.6142538122574</c:v>
                </c:pt>
                <c:pt idx="790">
                  <c:v>1912.6142538122574</c:v>
                </c:pt>
                <c:pt idx="791">
                  <c:v>1912.6142538122574</c:v>
                </c:pt>
                <c:pt idx="792">
                  <c:v>1912.6142538122574</c:v>
                </c:pt>
                <c:pt idx="793">
                  <c:v>1912.6142538122574</c:v>
                </c:pt>
                <c:pt idx="794">
                  <c:v>1912.6142538122574</c:v>
                </c:pt>
                <c:pt idx="795">
                  <c:v>1912.6142538122574</c:v>
                </c:pt>
                <c:pt idx="796">
                  <c:v>1912.6142538122574</c:v>
                </c:pt>
                <c:pt idx="797">
                  <c:v>1912.6142538122574</c:v>
                </c:pt>
                <c:pt idx="798">
                  <c:v>1912.6142538122574</c:v>
                </c:pt>
                <c:pt idx="799">
                  <c:v>1912.6142538122574</c:v>
                </c:pt>
                <c:pt idx="800">
                  <c:v>1912.6142538122574</c:v>
                </c:pt>
                <c:pt idx="801">
                  <c:v>1912.6142538122574</c:v>
                </c:pt>
                <c:pt idx="802">
                  <c:v>1912.6142538122574</c:v>
                </c:pt>
                <c:pt idx="803">
                  <c:v>1912.6142538122574</c:v>
                </c:pt>
                <c:pt idx="804">
                  <c:v>1912.6142538122574</c:v>
                </c:pt>
                <c:pt idx="805">
                  <c:v>1912.6142538122574</c:v>
                </c:pt>
                <c:pt idx="806">
                  <c:v>1912.6142538122574</c:v>
                </c:pt>
                <c:pt idx="807">
                  <c:v>1912.6142538122574</c:v>
                </c:pt>
                <c:pt idx="808">
                  <c:v>1912.6142538122574</c:v>
                </c:pt>
                <c:pt idx="809">
                  <c:v>1912.6142538122574</c:v>
                </c:pt>
                <c:pt idx="810">
                  <c:v>1912.6142538122574</c:v>
                </c:pt>
                <c:pt idx="811">
                  <c:v>1912.6142538122574</c:v>
                </c:pt>
                <c:pt idx="812">
                  <c:v>1912.6142538122574</c:v>
                </c:pt>
                <c:pt idx="813">
                  <c:v>1912.6142538122574</c:v>
                </c:pt>
                <c:pt idx="814">
                  <c:v>1912.6142538122574</c:v>
                </c:pt>
                <c:pt idx="815">
                  <c:v>1912.6142538122574</c:v>
                </c:pt>
                <c:pt idx="816">
                  <c:v>1912.6142538122574</c:v>
                </c:pt>
                <c:pt idx="817">
                  <c:v>1912.6142538122574</c:v>
                </c:pt>
                <c:pt idx="818">
                  <c:v>1912.6142538122574</c:v>
                </c:pt>
                <c:pt idx="819">
                  <c:v>1912.6142538122574</c:v>
                </c:pt>
                <c:pt idx="820">
                  <c:v>1912.6142538122574</c:v>
                </c:pt>
                <c:pt idx="821">
                  <c:v>1912.6142538122574</c:v>
                </c:pt>
                <c:pt idx="822">
                  <c:v>1912.6142538122574</c:v>
                </c:pt>
                <c:pt idx="823">
                  <c:v>1912.6142538122574</c:v>
                </c:pt>
                <c:pt idx="824">
                  <c:v>1912.6142538122574</c:v>
                </c:pt>
                <c:pt idx="825">
                  <c:v>1912.6142538122574</c:v>
                </c:pt>
                <c:pt idx="826">
                  <c:v>1912.6142538122574</c:v>
                </c:pt>
                <c:pt idx="827">
                  <c:v>1912.6142538122574</c:v>
                </c:pt>
                <c:pt idx="828">
                  <c:v>1912.6142538122574</c:v>
                </c:pt>
                <c:pt idx="829">
                  <c:v>1912.6142538122574</c:v>
                </c:pt>
                <c:pt idx="830">
                  <c:v>1912.6142538122574</c:v>
                </c:pt>
                <c:pt idx="831">
                  <c:v>1912.6142538122574</c:v>
                </c:pt>
                <c:pt idx="832">
                  <c:v>1912.6142538122574</c:v>
                </c:pt>
                <c:pt idx="833">
                  <c:v>1912.6142538122574</c:v>
                </c:pt>
                <c:pt idx="834">
                  <c:v>1912.6142538122574</c:v>
                </c:pt>
                <c:pt idx="835">
                  <c:v>1912.6142538122574</c:v>
                </c:pt>
                <c:pt idx="836">
                  <c:v>1912.6142538122574</c:v>
                </c:pt>
                <c:pt idx="837">
                  <c:v>1912.6142538122574</c:v>
                </c:pt>
                <c:pt idx="838">
                  <c:v>1912.6142538122574</c:v>
                </c:pt>
                <c:pt idx="839">
                  <c:v>1912.6142538122574</c:v>
                </c:pt>
                <c:pt idx="840">
                  <c:v>1912.6142538122574</c:v>
                </c:pt>
                <c:pt idx="841">
                  <c:v>1912.6142538122574</c:v>
                </c:pt>
                <c:pt idx="842">
                  <c:v>1912.6142538122574</c:v>
                </c:pt>
                <c:pt idx="843">
                  <c:v>1912.6142538122574</c:v>
                </c:pt>
                <c:pt idx="844">
                  <c:v>1912.6142538122574</c:v>
                </c:pt>
                <c:pt idx="845">
                  <c:v>1912.6142538122574</c:v>
                </c:pt>
                <c:pt idx="846">
                  <c:v>1912.6142538122574</c:v>
                </c:pt>
                <c:pt idx="847">
                  <c:v>1912.6142538122574</c:v>
                </c:pt>
                <c:pt idx="848">
                  <c:v>1912.6142538122574</c:v>
                </c:pt>
                <c:pt idx="849">
                  <c:v>1912.6142538122574</c:v>
                </c:pt>
                <c:pt idx="850">
                  <c:v>1912.6142538122574</c:v>
                </c:pt>
                <c:pt idx="851">
                  <c:v>1912.6142538122574</c:v>
                </c:pt>
                <c:pt idx="852">
                  <c:v>1912.6142538122574</c:v>
                </c:pt>
                <c:pt idx="853">
                  <c:v>1912.6142538122574</c:v>
                </c:pt>
                <c:pt idx="854">
                  <c:v>1912.6142538122574</c:v>
                </c:pt>
                <c:pt idx="855">
                  <c:v>1912.6142538122574</c:v>
                </c:pt>
                <c:pt idx="856">
                  <c:v>1912.6142538122574</c:v>
                </c:pt>
                <c:pt idx="857">
                  <c:v>1912.6142538122574</c:v>
                </c:pt>
                <c:pt idx="858">
                  <c:v>1912.6142538122574</c:v>
                </c:pt>
                <c:pt idx="859">
                  <c:v>1912.6142538122574</c:v>
                </c:pt>
                <c:pt idx="860">
                  <c:v>1912.6142538122574</c:v>
                </c:pt>
                <c:pt idx="861">
                  <c:v>1912.6142538122574</c:v>
                </c:pt>
                <c:pt idx="862">
                  <c:v>1912.6142538122574</c:v>
                </c:pt>
                <c:pt idx="863">
                  <c:v>1912.6142538122574</c:v>
                </c:pt>
                <c:pt idx="864">
                  <c:v>1912.6142538122574</c:v>
                </c:pt>
                <c:pt idx="865">
                  <c:v>1912.6142538122574</c:v>
                </c:pt>
                <c:pt idx="866">
                  <c:v>1912.6142538122574</c:v>
                </c:pt>
                <c:pt idx="867">
                  <c:v>1912.6142538122574</c:v>
                </c:pt>
                <c:pt idx="868">
                  <c:v>1912.6142538122574</c:v>
                </c:pt>
                <c:pt idx="869">
                  <c:v>1912.6142538122574</c:v>
                </c:pt>
                <c:pt idx="870">
                  <c:v>1912.6142538122574</c:v>
                </c:pt>
                <c:pt idx="871">
                  <c:v>1912.6142538122574</c:v>
                </c:pt>
                <c:pt idx="872">
                  <c:v>1912.6142538122574</c:v>
                </c:pt>
                <c:pt idx="873">
                  <c:v>1912.6142538122574</c:v>
                </c:pt>
                <c:pt idx="874">
                  <c:v>1912.6142538122574</c:v>
                </c:pt>
                <c:pt idx="875">
                  <c:v>1912.6142538122574</c:v>
                </c:pt>
                <c:pt idx="876">
                  <c:v>1912.6142538122574</c:v>
                </c:pt>
                <c:pt idx="877">
                  <c:v>1912.6142538122574</c:v>
                </c:pt>
                <c:pt idx="878">
                  <c:v>1912.6142538122574</c:v>
                </c:pt>
                <c:pt idx="879">
                  <c:v>1912.6142538122574</c:v>
                </c:pt>
                <c:pt idx="880">
                  <c:v>1912.6142538122574</c:v>
                </c:pt>
                <c:pt idx="881">
                  <c:v>1912.6142538122574</c:v>
                </c:pt>
                <c:pt idx="882">
                  <c:v>1912.6142538122574</c:v>
                </c:pt>
                <c:pt idx="883">
                  <c:v>1912.6142538122574</c:v>
                </c:pt>
                <c:pt idx="884">
                  <c:v>1912.6142538122574</c:v>
                </c:pt>
                <c:pt idx="885">
                  <c:v>1912.6142538122574</c:v>
                </c:pt>
                <c:pt idx="886">
                  <c:v>1912.6142538122574</c:v>
                </c:pt>
                <c:pt idx="887">
                  <c:v>1912.6142538122574</c:v>
                </c:pt>
                <c:pt idx="888">
                  <c:v>1912.6142538122574</c:v>
                </c:pt>
                <c:pt idx="889">
                  <c:v>1912.6142538122574</c:v>
                </c:pt>
                <c:pt idx="890">
                  <c:v>1912.6142538122574</c:v>
                </c:pt>
                <c:pt idx="891">
                  <c:v>1912.6142538122574</c:v>
                </c:pt>
                <c:pt idx="892">
                  <c:v>1912.6142538122574</c:v>
                </c:pt>
                <c:pt idx="893">
                  <c:v>1912.6142538122574</c:v>
                </c:pt>
                <c:pt idx="894">
                  <c:v>1912.6142538122574</c:v>
                </c:pt>
                <c:pt idx="895">
                  <c:v>1912.6142538122574</c:v>
                </c:pt>
                <c:pt idx="896">
                  <c:v>1912.6142538122574</c:v>
                </c:pt>
                <c:pt idx="897">
                  <c:v>1912.6142538122574</c:v>
                </c:pt>
                <c:pt idx="898">
                  <c:v>1912.6142538122574</c:v>
                </c:pt>
                <c:pt idx="899">
                  <c:v>1912.6142538122574</c:v>
                </c:pt>
                <c:pt idx="900">
                  <c:v>1912.6142538122574</c:v>
                </c:pt>
                <c:pt idx="901">
                  <c:v>1912.6142538122574</c:v>
                </c:pt>
                <c:pt idx="902">
                  <c:v>1912.6142538122574</c:v>
                </c:pt>
                <c:pt idx="903">
                  <c:v>1912.6142538122574</c:v>
                </c:pt>
                <c:pt idx="904">
                  <c:v>1912.6142538122574</c:v>
                </c:pt>
                <c:pt idx="905">
                  <c:v>1912.6142538122574</c:v>
                </c:pt>
                <c:pt idx="906">
                  <c:v>1912.6142538122574</c:v>
                </c:pt>
                <c:pt idx="907">
                  <c:v>1912.6142538122574</c:v>
                </c:pt>
                <c:pt idx="908">
                  <c:v>1912.6142538122574</c:v>
                </c:pt>
                <c:pt idx="909">
                  <c:v>1912.6142538122574</c:v>
                </c:pt>
                <c:pt idx="910">
                  <c:v>1912.6142538122574</c:v>
                </c:pt>
                <c:pt idx="911">
                  <c:v>1912.6142538122574</c:v>
                </c:pt>
                <c:pt idx="912">
                  <c:v>1912.6142538122574</c:v>
                </c:pt>
                <c:pt idx="913">
                  <c:v>1912.6142538122574</c:v>
                </c:pt>
                <c:pt idx="914">
                  <c:v>1912.6142538122574</c:v>
                </c:pt>
                <c:pt idx="915">
                  <c:v>1912.6142538122574</c:v>
                </c:pt>
                <c:pt idx="916">
                  <c:v>1912.6142538122574</c:v>
                </c:pt>
                <c:pt idx="917">
                  <c:v>1912.6142538122574</c:v>
                </c:pt>
                <c:pt idx="918">
                  <c:v>1912.6142538122574</c:v>
                </c:pt>
                <c:pt idx="919">
                  <c:v>1912.6142538122574</c:v>
                </c:pt>
                <c:pt idx="920">
                  <c:v>1912.6142538122574</c:v>
                </c:pt>
                <c:pt idx="921">
                  <c:v>1912.6142538122574</c:v>
                </c:pt>
                <c:pt idx="922">
                  <c:v>1912.6142538122574</c:v>
                </c:pt>
                <c:pt idx="923">
                  <c:v>1912.6142538122574</c:v>
                </c:pt>
                <c:pt idx="924">
                  <c:v>1912.6142538122574</c:v>
                </c:pt>
                <c:pt idx="925">
                  <c:v>1912.6142538122574</c:v>
                </c:pt>
                <c:pt idx="926">
                  <c:v>1912.6142538122574</c:v>
                </c:pt>
                <c:pt idx="927">
                  <c:v>1912.6142538122574</c:v>
                </c:pt>
                <c:pt idx="928">
                  <c:v>1912.6142538122574</c:v>
                </c:pt>
                <c:pt idx="929">
                  <c:v>1912.6142538122574</c:v>
                </c:pt>
                <c:pt idx="930">
                  <c:v>1912.6142538122574</c:v>
                </c:pt>
                <c:pt idx="931">
                  <c:v>1912.6142538122574</c:v>
                </c:pt>
                <c:pt idx="932">
                  <c:v>1912.6142538122574</c:v>
                </c:pt>
                <c:pt idx="933">
                  <c:v>1912.6142538122574</c:v>
                </c:pt>
                <c:pt idx="934">
                  <c:v>1912.6142538122574</c:v>
                </c:pt>
                <c:pt idx="935">
                  <c:v>1912.6142538122574</c:v>
                </c:pt>
                <c:pt idx="936">
                  <c:v>1912.6142538122574</c:v>
                </c:pt>
                <c:pt idx="937">
                  <c:v>1912.6142538122574</c:v>
                </c:pt>
                <c:pt idx="938">
                  <c:v>1912.6142538122574</c:v>
                </c:pt>
                <c:pt idx="939">
                  <c:v>1912.6142538122574</c:v>
                </c:pt>
                <c:pt idx="940">
                  <c:v>1912.6142538122574</c:v>
                </c:pt>
                <c:pt idx="941">
                  <c:v>1912.6142538122574</c:v>
                </c:pt>
                <c:pt idx="942">
                  <c:v>1912.6142538122574</c:v>
                </c:pt>
                <c:pt idx="943">
                  <c:v>1912.6142538122574</c:v>
                </c:pt>
                <c:pt idx="944">
                  <c:v>1912.6142538122574</c:v>
                </c:pt>
                <c:pt idx="945">
                  <c:v>1912.6142538122574</c:v>
                </c:pt>
                <c:pt idx="946">
                  <c:v>1912.6142538122574</c:v>
                </c:pt>
                <c:pt idx="947">
                  <c:v>1912.6142538122574</c:v>
                </c:pt>
                <c:pt idx="948">
                  <c:v>1912.6142538122574</c:v>
                </c:pt>
                <c:pt idx="949">
                  <c:v>1912.6142538122574</c:v>
                </c:pt>
                <c:pt idx="950">
                  <c:v>1912.6142538122574</c:v>
                </c:pt>
                <c:pt idx="951">
                  <c:v>1912.6142538122574</c:v>
                </c:pt>
                <c:pt idx="952">
                  <c:v>1912.6142538122574</c:v>
                </c:pt>
                <c:pt idx="953">
                  <c:v>1912.6142538122574</c:v>
                </c:pt>
                <c:pt idx="954">
                  <c:v>1912.6142538122574</c:v>
                </c:pt>
                <c:pt idx="955">
                  <c:v>1912.6142538122574</c:v>
                </c:pt>
                <c:pt idx="956">
                  <c:v>1912.6142538122574</c:v>
                </c:pt>
                <c:pt idx="957">
                  <c:v>1912.6142538122574</c:v>
                </c:pt>
                <c:pt idx="958">
                  <c:v>1912.6142538122574</c:v>
                </c:pt>
                <c:pt idx="959">
                  <c:v>1912.6142538122574</c:v>
                </c:pt>
                <c:pt idx="960">
                  <c:v>1912.6142538122574</c:v>
                </c:pt>
                <c:pt idx="961">
                  <c:v>1912.6142538122574</c:v>
                </c:pt>
                <c:pt idx="962">
                  <c:v>1912.6142538122574</c:v>
                </c:pt>
                <c:pt idx="963">
                  <c:v>1912.6142538122574</c:v>
                </c:pt>
                <c:pt idx="964">
                  <c:v>1912.6142538122574</c:v>
                </c:pt>
                <c:pt idx="965">
                  <c:v>1912.6142538122574</c:v>
                </c:pt>
                <c:pt idx="966">
                  <c:v>1912.6142538122574</c:v>
                </c:pt>
                <c:pt idx="967">
                  <c:v>1912.6142538122574</c:v>
                </c:pt>
                <c:pt idx="968">
                  <c:v>1912.6142538122574</c:v>
                </c:pt>
                <c:pt idx="969">
                  <c:v>1912.6142538122574</c:v>
                </c:pt>
                <c:pt idx="970">
                  <c:v>1912.6142538122574</c:v>
                </c:pt>
                <c:pt idx="971">
                  <c:v>1912.6142538122574</c:v>
                </c:pt>
                <c:pt idx="972">
                  <c:v>1912.6142538122574</c:v>
                </c:pt>
                <c:pt idx="973">
                  <c:v>1912.6142538122574</c:v>
                </c:pt>
                <c:pt idx="974">
                  <c:v>1912.6142538122574</c:v>
                </c:pt>
                <c:pt idx="975">
                  <c:v>1912.6142538122574</c:v>
                </c:pt>
                <c:pt idx="976">
                  <c:v>1912.6142538122574</c:v>
                </c:pt>
                <c:pt idx="977">
                  <c:v>1912.6142538122574</c:v>
                </c:pt>
                <c:pt idx="978">
                  <c:v>1912.6142538122574</c:v>
                </c:pt>
                <c:pt idx="979">
                  <c:v>1912.6142538122574</c:v>
                </c:pt>
                <c:pt idx="980">
                  <c:v>1912.6142538122574</c:v>
                </c:pt>
                <c:pt idx="981">
                  <c:v>1912.6142538122574</c:v>
                </c:pt>
                <c:pt idx="982">
                  <c:v>1912.6142538122574</c:v>
                </c:pt>
                <c:pt idx="983">
                  <c:v>1912.6142538122574</c:v>
                </c:pt>
                <c:pt idx="984">
                  <c:v>1912.6142538122574</c:v>
                </c:pt>
                <c:pt idx="985">
                  <c:v>1912.6142538122574</c:v>
                </c:pt>
                <c:pt idx="986">
                  <c:v>1912.6142538122574</c:v>
                </c:pt>
                <c:pt idx="987">
                  <c:v>1912.6142538122574</c:v>
                </c:pt>
                <c:pt idx="988">
                  <c:v>1912.6142538122574</c:v>
                </c:pt>
                <c:pt idx="989">
                  <c:v>1912.6142538122574</c:v>
                </c:pt>
                <c:pt idx="990">
                  <c:v>1912.6142538122574</c:v>
                </c:pt>
                <c:pt idx="991">
                  <c:v>1912.6142538122574</c:v>
                </c:pt>
                <c:pt idx="992">
                  <c:v>1912.6142538122574</c:v>
                </c:pt>
                <c:pt idx="993">
                  <c:v>1912.6142538122574</c:v>
                </c:pt>
                <c:pt idx="994">
                  <c:v>1912.6142538122574</c:v>
                </c:pt>
                <c:pt idx="995">
                  <c:v>1912.6142538122574</c:v>
                </c:pt>
                <c:pt idx="996">
                  <c:v>1912.6142538122574</c:v>
                </c:pt>
                <c:pt idx="997">
                  <c:v>1912.6142538122574</c:v>
                </c:pt>
                <c:pt idx="998">
                  <c:v>1912.6142538122574</c:v>
                </c:pt>
                <c:pt idx="999">
                  <c:v>1912.6142538122574</c:v>
                </c:pt>
                <c:pt idx="1000">
                  <c:v>1912.6142538122574</c:v>
                </c:pt>
              </c:numCache>
            </c:numRef>
          </c:xVal>
          <c:yVal>
            <c:numRef>
              <c:f>Calculs!$AE$4:$AE$1004</c:f>
              <c:numCache>
                <c:formatCode>0</c:formatCode>
                <c:ptCount val="1001"/>
                <c:pt idx="0">
                  <c:v>353.98669985348454</c:v>
                </c:pt>
                <c:pt idx="1">
                  <c:v>354.68215014718174</c:v>
                </c:pt>
                <c:pt idx="2">
                  <c:v>355.38702533099115</c:v>
                </c:pt>
                <c:pt idx="3">
                  <c:v>356.11130318136867</c:v>
                </c:pt>
                <c:pt idx="4">
                  <c:v>356.85836240992984</c:v>
                </c:pt>
                <c:pt idx="5">
                  <c:v>357.6274035893378</c:v>
                </c:pt>
                <c:pt idx="6">
                  <c:v>358.41786685697389</c:v>
                </c:pt>
                <c:pt idx="7">
                  <c:v>359.22967489678928</c:v>
                </c:pt>
                <c:pt idx="8">
                  <c:v>360.06299209418052</c:v>
                </c:pt>
                <c:pt idx="9">
                  <c:v>360.91798281747469</c:v>
                </c:pt>
                <c:pt idx="10">
                  <c:v>361.7948114098628</c:v>
                </c:pt>
                <c:pt idx="11">
                  <c:v>362.69361700841603</c:v>
                </c:pt>
                <c:pt idx="12">
                  <c:v>363.61448827199393</c:v>
                </c:pt>
                <c:pt idx="13">
                  <c:v>364.55748842080715</c:v>
                </c:pt>
                <c:pt idx="14">
                  <c:v>365.52268036805651</c:v>
                </c:pt>
                <c:pt idx="15">
                  <c:v>366.51012671384689</c:v>
                </c:pt>
                <c:pt idx="16">
                  <c:v>367.51988973920362</c:v>
                </c:pt>
                <c:pt idx="17">
                  <c:v>368.55203140018466</c:v>
                </c:pt>
                <c:pt idx="18">
                  <c:v>369.60661332208178</c:v>
                </c:pt>
                <c:pt idx="19">
                  <c:v>370.683696793705</c:v>
                </c:pt>
                <c:pt idx="20">
                  <c:v>371.78334276174553</c:v>
                </c:pt>
                <c:pt idx="21">
                  <c:v>372.90560167714057</c:v>
                </c:pt>
                <c:pt idx="22">
                  <c:v>374.0505033053841</c:v>
                </c:pt>
                <c:pt idx="23">
                  <c:v>375.21806682141732</c:v>
                </c:pt>
                <c:pt idx="24">
                  <c:v>376.40831094168857</c:v>
                </c:pt>
                <c:pt idx="25">
                  <c:v>377.62125392083459</c:v>
                </c:pt>
                <c:pt idx="26">
                  <c:v>378.8569135484617</c:v>
                </c:pt>
                <c:pt idx="27">
                  <c:v>380.11530714602236</c:v>
                </c:pt>
                <c:pt idx="28">
                  <c:v>381.39645156378481</c:v>
                </c:pt>
                <c:pt idx="29">
                  <c:v>382.70036317789243</c:v>
                </c:pt>
                <c:pt idx="30">
                  <c:v>384.02705788751052</c:v>
                </c:pt>
                <c:pt idx="31">
                  <c:v>385.37655111205828</c:v>
                </c:pt>
                <c:pt idx="32">
                  <c:v>386.74885778852371</c:v>
                </c:pt>
                <c:pt idx="33">
                  <c:v>388.14399236885964</c:v>
                </c:pt>
                <c:pt idx="34">
                  <c:v>389.56196881745956</c:v>
                </c:pt>
                <c:pt idx="35">
                  <c:v>391.0028006087108</c:v>
                </c:pt>
                <c:pt idx="36">
                  <c:v>392.46650072462484</c:v>
                </c:pt>
                <c:pt idx="37">
                  <c:v>393.95308165254272</c:v>
                </c:pt>
                <c:pt idx="38">
                  <c:v>395.46255538291456</c:v>
                </c:pt>
                <c:pt idx="39">
                  <c:v>396.9949334071523</c:v>
                </c:pt>
                <c:pt idx="40">
                  <c:v>398.5502267155548</c:v>
                </c:pt>
                <c:pt idx="41">
                  <c:v>400.12843781403581</c:v>
                </c:pt>
                <c:pt idx="42">
                  <c:v>401.72955271493953</c:v>
                </c:pt>
                <c:pt idx="43">
                  <c:v>403.35354888506117</c:v>
                </c:pt>
                <c:pt idx="44">
                  <c:v>405.00040322079485</c:v>
                </c:pt>
                <c:pt idx="45">
                  <c:v>406.67009204856737</c:v>
                </c:pt>
                <c:pt idx="46">
                  <c:v>408.36259112535964</c:v>
                </c:pt>
                <c:pt idx="47">
                  <c:v>410.07787563931379</c:v>
                </c:pt>
                <c:pt idx="48">
                  <c:v>411.81592021042559</c:v>
                </c:pt>
                <c:pt idx="49">
                  <c:v>413.57669889132058</c:v>
                </c:pt>
                <c:pt idx="50">
                  <c:v>415.36018516811316</c:v>
                </c:pt>
                <c:pt idx="51">
                  <c:v>417.16635196134763</c:v>
                </c:pt>
                <c:pt idx="52">
                  <c:v>418.99517162702017</c:v>
                </c:pt>
                <c:pt idx="53">
                  <c:v>420.84661595768085</c:v>
                </c:pt>
                <c:pt idx="54">
                  <c:v>422.72065618361501</c:v>
                </c:pt>
                <c:pt idx="55">
                  <c:v>424.61726297410269</c:v>
                </c:pt>
                <c:pt idx="56">
                  <c:v>426.53640643875588</c:v>
                </c:pt>
                <c:pt idx="57">
                  <c:v>428.47805612893222</c:v>
                </c:pt>
                <c:pt idx="58">
                  <c:v>430.44218103922475</c:v>
                </c:pt>
                <c:pt idx="59">
                  <c:v>432.42874960902674</c:v>
                </c:pt>
                <c:pt idx="60">
                  <c:v>434.43772972417088</c:v>
                </c:pt>
                <c:pt idx="61">
                  <c:v>436.46908871864196</c:v>
                </c:pt>
                <c:pt idx="62">
                  <c:v>438.52279337636264</c:v>
                </c:pt>
                <c:pt idx="63">
                  <c:v>440.5988099330512</c:v>
                </c:pt>
                <c:pt idx="64">
                  <c:v>442.69710407815057</c:v>
                </c:pt>
                <c:pt idx="65">
                  <c:v>444.8176409568282</c:v>
                </c:pt>
                <c:pt idx="66">
                  <c:v>446.96038517204585</c:v>
                </c:pt>
                <c:pt idx="67">
                  <c:v>449.12530078669835</c:v>
                </c:pt>
                <c:pt idx="68">
                  <c:v>451.31235132582128</c:v>
                </c:pt>
                <c:pt idx="69">
                  <c:v>453.52149977886609</c:v>
                </c:pt>
                <c:pt idx="70">
                  <c:v>455.75270860204228</c:v>
                </c:pt>
                <c:pt idx="71">
                  <c:v>458.00593972072619</c:v>
                </c:pt>
                <c:pt idx="72">
                  <c:v>460.28115453193504</c:v>
                </c:pt>
                <c:pt idx="73">
                  <c:v>462.5783139068663</c:v>
                </c:pt>
                <c:pt idx="74">
                  <c:v>464.8973781935008</c:v>
                </c:pt>
                <c:pt idx="75">
                  <c:v>467.23830721926953</c:v>
                </c:pt>
                <c:pt idx="76">
                  <c:v>469.60106029378318</c:v>
                </c:pt>
                <c:pt idx="77">
                  <c:v>471.98559621162343</c:v>
                </c:pt>
                <c:pt idx="78">
                  <c:v>474.39187325519578</c:v>
                </c:pt>
                <c:pt idx="79">
                  <c:v>476.81984919764255</c:v>
                </c:pt>
                <c:pt idx="80">
                  <c:v>479.26948130581599</c:v>
                </c:pt>
                <c:pt idx="81">
                  <c:v>481.74071804194847</c:v>
                </c:pt>
                <c:pt idx="82">
                  <c:v>484.23349074658995</c:v>
                </c:pt>
                <c:pt idx="83">
                  <c:v>486.74772192809752</c:v>
                </c:pt>
                <c:pt idx="84">
                  <c:v>489.28333357234942</c:v>
                </c:pt>
                <c:pt idx="85">
                  <c:v>491.84024714875682</c:v>
                </c:pt>
                <c:pt idx="86">
                  <c:v>494.41838361632841</c:v>
                </c:pt>
                <c:pt idx="87">
                  <c:v>497.01766342978647</c:v>
                </c:pt>
                <c:pt idx="88">
                  <c:v>499.63800654573265</c:v>
                </c:pt>
                <c:pt idx="89">
                  <c:v>502.27933242886223</c:v>
                </c:pt>
                <c:pt idx="90">
                  <c:v>504.94156005822504</c:v>
                </c:pt>
                <c:pt idx="91">
                  <c:v>507.62460424244375</c:v>
                </c:pt>
                <c:pt idx="92">
                  <c:v>510.32837192786718</c:v>
                </c:pt>
                <c:pt idx="93">
                  <c:v>513.05276589185212</c:v>
                </c:pt>
                <c:pt idx="94">
                  <c:v>515.79768844385433</c:v>
                </c:pt>
                <c:pt idx="95">
                  <c:v>518.56304143321574</c:v>
                </c:pt>
                <c:pt idx="96">
                  <c:v>521.34872625698404</c:v>
                </c:pt>
                <c:pt idx="97">
                  <c:v>524.15464386776239</c:v>
                </c:pt>
                <c:pt idx="98">
                  <c:v>526.98069478158789</c:v>
                </c:pt>
                <c:pt idx="99">
                  <c:v>529.82677908583639</c:v>
                </c:pt>
                <c:pt idx="100">
                  <c:v>532.69279644715198</c:v>
                </c:pt>
                <c:pt idx="101">
                  <c:v>535.57864552526132</c:v>
                </c:pt>
                <c:pt idx="102">
                  <c:v>538.48422338587909</c:v>
                </c:pt>
                <c:pt idx="103">
                  <c:v>541.40942610257639</c:v>
                </c:pt>
                <c:pt idx="104">
                  <c:v>544.35414935970289</c:v>
                </c:pt>
                <c:pt idx="105">
                  <c:v>547.31828846062444</c:v>
                </c:pt>
                <c:pt idx="106">
                  <c:v>550.30173833597291</c:v>
                </c:pt>
                <c:pt idx="107">
                  <c:v>553.3043935519064</c:v>
                </c:pt>
                <c:pt idx="108">
                  <c:v>556.32614831837714</c:v>
                </c:pt>
                <c:pt idx="109">
                  <c:v>559.36689649740697</c:v>
                </c:pt>
                <c:pt idx="110">
                  <c:v>562.42653161136673</c:v>
                </c:pt>
                <c:pt idx="111">
                  <c:v>565.50495373519936</c:v>
                </c:pt>
                <c:pt idx="112">
                  <c:v>568.60207639697978</c:v>
                </c:pt>
                <c:pt idx="113">
                  <c:v>571.71781970065626</c:v>
                </c:pt>
                <c:pt idx="114">
                  <c:v>574.85210343930316</c:v>
                </c:pt>
                <c:pt idx="115">
                  <c:v>578.00484710110311</c:v>
                </c:pt>
                <c:pt idx="116">
                  <c:v>581.17596987533955</c:v>
                </c:pt>
                <c:pt idx="117">
                  <c:v>584.36539065839804</c:v>
                </c:pt>
                <c:pt idx="118">
                  <c:v>587.57302805977554</c:v>
                </c:pt>
                <c:pt idx="119">
                  <c:v>590.79880040809587</c:v>
                </c:pt>
                <c:pt idx="120">
                  <c:v>594.04262575713119</c:v>
                </c:pt>
                <c:pt idx="121">
                  <c:v>597.30441040163487</c:v>
                </c:pt>
                <c:pt idx="122">
                  <c:v>600.58403738276343</c:v>
                </c:pt>
                <c:pt idx="123">
                  <c:v>603.88137799392587</c:v>
                </c:pt>
                <c:pt idx="124">
                  <c:v>607.19630329898234</c:v>
                </c:pt>
                <c:pt idx="125">
                  <c:v>610.5286841421248</c:v>
                </c:pt>
                <c:pt idx="126">
                  <c:v>613.87839115772113</c:v>
                </c:pt>
                <c:pt idx="127">
                  <c:v>617.24529478012141</c:v>
                </c:pt>
                <c:pt idx="128">
                  <c:v>620.62926525342357</c:v>
                </c:pt>
                <c:pt idx="129">
                  <c:v>624.0301726411966</c:v>
                </c:pt>
                <c:pt idx="130">
                  <c:v>627.44788683616025</c:v>
                </c:pt>
                <c:pt idx="131">
                  <c:v>630.88227454275875</c:v>
                </c:pt>
                <c:pt idx="132">
                  <c:v>634.33319625816512</c:v>
                </c:pt>
                <c:pt idx="133">
                  <c:v>637.80050931369999</c:v>
                </c:pt>
                <c:pt idx="134">
                  <c:v>641.28407091825693</c:v>
                </c:pt>
                <c:pt idx="135">
                  <c:v>644.78373816879969</c:v>
                </c:pt>
                <c:pt idx="136">
                  <c:v>648.29936806079252</c:v>
                </c:pt>
                <c:pt idx="137">
                  <c:v>651.83081749856012</c:v>
                </c:pt>
                <c:pt idx="138">
                  <c:v>655.37794330557642</c:v>
                </c:pt>
                <c:pt idx="139">
                  <c:v>658.94060223468045</c:v>
                </c:pt>
                <c:pt idx="140">
                  <c:v>662.51865097821667</c:v>
                </c:pt>
                <c:pt idx="141">
                  <c:v>666.11190976172941</c:v>
                </c:pt>
                <c:pt idx="142">
                  <c:v>669.72012593541729</c:v>
                </c:pt>
                <c:pt idx="143">
                  <c:v>673.34301048855139</c:v>
                </c:pt>
                <c:pt idx="144">
                  <c:v>676.98027457375167</c:v>
                </c:pt>
                <c:pt idx="145">
                  <c:v>680.63162953215544</c:v>
                </c:pt>
                <c:pt idx="146">
                  <c:v>684.29678691823653</c:v>
                </c:pt>
                <c:pt idx="147">
                  <c:v>687.97545852426867</c:v>
                </c:pt>
                <c:pt idx="148">
                  <c:v>691.66735640443108</c:v>
                </c:pt>
                <c:pt idx="149">
                  <c:v>695.37219289855091</c:v>
                </c:pt>
                <c:pt idx="150">
                  <c:v>699.08968065547913</c:v>
                </c:pt>
                <c:pt idx="151">
                  <c:v>702.81953265609661</c:v>
                </c:pt>
                <c:pt idx="152">
                  <c:v>706.56146223594624</c:v>
                </c:pt>
                <c:pt idx="153">
                  <c:v>710.3151831074897</c:v>
                </c:pt>
                <c:pt idx="154">
                  <c:v>714.08040938198428</c:v>
                </c:pt>
                <c:pt idx="155">
                  <c:v>717.85685559097806</c:v>
                </c:pt>
                <c:pt idx="156">
                  <c:v>721.64406280294088</c:v>
                </c:pt>
                <c:pt idx="157">
                  <c:v>725.44122494134126</c:v>
                </c:pt>
                <c:pt idx="158">
                  <c:v>729.24736350564865</c:v>
                </c:pt>
                <c:pt idx="159">
                  <c:v>733.06150216448589</c:v>
                </c:pt>
                <c:pt idx="160">
                  <c:v>736.882666921897</c:v>
                </c:pt>
                <c:pt idx="161">
                  <c:v>740.70966473401563</c:v>
                </c:pt>
                <c:pt idx="162">
                  <c:v>744.54086268895458</c:v>
                </c:pt>
                <c:pt idx="163">
                  <c:v>748.37443239153674</c:v>
                </c:pt>
                <c:pt idx="164">
                  <c:v>752.20859388936617</c:v>
                </c:pt>
                <c:pt idx="165">
                  <c:v>756.04180668333197</c:v>
                </c:pt>
                <c:pt idx="166">
                  <c:v>759.87295992102986</c:v>
                </c:pt>
                <c:pt idx="167">
                  <c:v>763.70099800688388</c:v>
                </c:pt>
                <c:pt idx="168">
                  <c:v>767.52466413865704</c:v>
                </c:pt>
                <c:pt idx="169">
                  <c:v>771.34232976878661</c:v>
                </c:pt>
                <c:pt idx="170">
                  <c:v>775.15194169297638</c:v>
                </c:pt>
                <c:pt idx="171">
                  <c:v>778.95207770053025</c:v>
                </c:pt>
                <c:pt idx="172">
                  <c:v>782.74241397448998</c:v>
                </c:pt>
                <c:pt idx="173">
                  <c:v>786.52299903847427</c:v>
                </c:pt>
                <c:pt idx="174">
                  <c:v>790.29388103261726</c:v>
                </c:pt>
                <c:pt idx="175">
                  <c:v>794.05510771763556</c:v>
                </c:pt>
                <c:pt idx="176">
                  <c:v>797.8067264788408</c:v>
                </c:pt>
                <c:pt idx="177">
                  <c:v>801.54878433010003</c:v>
                </c:pt>
                <c:pt idx="178">
                  <c:v>805.28132791774226</c:v>
                </c:pt>
                <c:pt idx="179">
                  <c:v>809.0044035244149</c:v>
                </c:pt>
                <c:pt idx="180">
                  <c:v>812.71805707288809</c:v>
                </c:pt>
                <c:pt idx="181">
                  <c:v>816.42233412981034</c:v>
                </c:pt>
                <c:pt idx="182">
                  <c:v>820.11727990941392</c:v>
                </c:pt>
                <c:pt idx="183">
                  <c:v>823.80293927717264</c:v>
                </c:pt>
                <c:pt idx="184">
                  <c:v>827.47935675341159</c:v>
                </c:pt>
                <c:pt idx="185">
                  <c:v>831.14657651687014</c:v>
                </c:pt>
                <c:pt idx="186">
                  <c:v>834.80464240821891</c:v>
                </c:pt>
                <c:pt idx="187">
                  <c:v>838.453597933531</c:v>
                </c:pt>
                <c:pt idx="188">
                  <c:v>842.09348626770884</c:v>
                </c:pt>
                <c:pt idx="189">
                  <c:v>845.72435025786672</c:v>
                </c:pt>
                <c:pt idx="190">
                  <c:v>849.34623242666999</c:v>
                </c:pt>
                <c:pt idx="191">
                  <c:v>852.9591749756321</c:v>
                </c:pt>
                <c:pt idx="192">
                  <c:v>856.56321978836877</c:v>
                </c:pt>
                <c:pt idx="193">
                  <c:v>860.15840843381125</c:v>
                </c:pt>
                <c:pt idx="194">
                  <c:v>863.74478216937894</c:v>
                </c:pt>
                <c:pt idx="195">
                  <c:v>867.3223819441115</c:v>
                </c:pt>
                <c:pt idx="196">
                  <c:v>870.89124840176191</c:v>
                </c:pt>
                <c:pt idx="197">
                  <c:v>874.45142188385023</c:v>
                </c:pt>
                <c:pt idx="198">
                  <c:v>878.00294243267888</c:v>
                </c:pt>
                <c:pt idx="199">
                  <c:v>881.54584979431093</c:v>
                </c:pt>
                <c:pt idx="200">
                  <c:v>885.08018342151013</c:v>
                </c:pt>
                <c:pt idx="201">
                  <c:v>919.95499613257027</c:v>
                </c:pt>
                <c:pt idx="202">
                  <c:v>953.99740110697701</c:v>
                </c:pt>
                <c:pt idx="203">
                  <c:v>987.24423935005439</c:v>
                </c:pt>
                <c:pt idx="204">
                  <c:v>1019.7297665584213</c:v>
                </c:pt>
                <c:pt idx="205">
                  <c:v>1051.4858924250425</c:v>
                </c:pt>
                <c:pt idx="206">
                  <c:v>1082.54239262703</c:v>
                </c:pt>
                <c:pt idx="207">
                  <c:v>1112.9270971782259</c:v>
                </c:pt>
                <c:pt idx="208">
                  <c:v>1142.6660582595368</c:v>
                </c:pt>
                <c:pt idx="209">
                  <c:v>1171.78370016965</c:v>
                </c:pt>
                <c:pt idx="210">
                  <c:v>1200.30295364823</c:v>
                </c:pt>
                <c:pt idx="211">
                  <c:v>1228.2453764979998</c:v>
                </c:pt>
                <c:pt idx="212">
                  <c:v>1255.6312621593579</c:v>
                </c:pt>
                <c:pt idx="213">
                  <c:v>1282.479737661849</c:v>
                </c:pt>
                <c:pt idx="214">
                  <c:v>1308.8088521832485</c:v>
                </c:pt>
                <c:pt idx="215">
                  <c:v>1334.6356572830621</c:v>
                </c:pt>
                <c:pt idx="216">
                  <c:v>1359.9762797378608</c:v>
                </c:pt>
                <c:pt idx="217">
                  <c:v>1384.8459877870084</c:v>
                </c:pt>
                <c:pt idx="218">
                  <c:v>1409.2592514956186</c:v>
                </c:pt>
                <c:pt idx="219">
                  <c:v>1433.2297978542895</c:v>
                </c:pt>
                <c:pt idx="220">
                  <c:v>1456.7706611600181</c:v>
                </c:pt>
                <c:pt idx="221">
                  <c:v>1479.8942291578237</c:v>
                </c:pt>
                <c:pt idx="222">
                  <c:v>1502.6122853664585</c:v>
                </c:pt>
                <c:pt idx="223">
                  <c:v>1524.9360479628476</c:v>
                </c:pt>
                <c:pt idx="224">
                  <c:v>1546.8762055574912</c:v>
                </c:pt>
                <c:pt idx="225">
                  <c:v>1568.4429501560742</c:v>
                </c:pt>
                <c:pt idx="226">
                  <c:v>1589.6460075701877</c:v>
                </c:pt>
                <c:pt idx="227">
                  <c:v>1610.4946655117233</c:v>
                </c:pt>
                <c:pt idx="228">
                  <c:v>1630.9977995806119</c:v>
                </c:pt>
                <c:pt idx="229">
                  <c:v>1651.1638973336719</c:v>
                </c:pt>
                <c:pt idx="230">
                  <c:v>1671.00108060301</c:v>
                </c:pt>
                <c:pt idx="231">
                  <c:v>1690.5171262153399</c:v>
                </c:pt>
                <c:pt idx="232">
                  <c:v>1709.7194852484724</c:v>
                </c:pt>
                <c:pt idx="233">
                  <c:v>1728.6153009478132</c:v>
                </c:pt>
                <c:pt idx="234">
                  <c:v>1747.2114254137887</c:v>
                </c:pt>
                <c:pt idx="235">
                  <c:v>1765.5144351605093</c:v>
                </c:pt>
                <c:pt idx="236">
                  <c:v>1783.5306456365158</c:v>
                </c:pt>
                <c:pt idx="237">
                  <c:v>1801.2661247900023</c:v>
                </c:pt>
                <c:pt idx="238">
                  <c:v>1818.7267057533459</c:v>
                </c:pt>
                <c:pt idx="239">
                  <c:v>1835.9179987149969</c:v>
                </c:pt>
                <c:pt idx="240">
                  <c:v>1852.8454020406987</c:v>
                </c:pt>
                <c:pt idx="241">
                  <c:v>1869.514112700542</c:v>
                </c:pt>
                <c:pt idx="242">
                  <c:v>1885.9291360534348</c:v>
                </c:pt>
                <c:pt idx="243">
                  <c:v>1902.0952950361345</c:v>
                </c:pt>
                <c:pt idx="244">
                  <c:v>1918.0172387999849</c:v>
                </c:pt>
                <c:pt idx="245">
                  <c:v>1933.6994508348835</c:v>
                </c:pt>
                <c:pt idx="246">
                  <c:v>1949.1462566167268</c:v>
                </c:pt>
                <c:pt idx="247">
                  <c:v>1964.3618308116158</c:v>
                </c:pt>
                <c:pt idx="248">
                  <c:v>1979.3502040674136</c:v>
                </c:pt>
                <c:pt idx="249">
                  <c:v>1994.1152694207965</c:v>
                </c:pt>
                <c:pt idx="250">
                  <c:v>2008.6607883457223</c:v>
                </c:pt>
                <c:pt idx="251">
                  <c:v>2022.9903964672108</c:v>
                </c:pt>
                <c:pt idx="252">
                  <c:v>2037.1076089624878</c:v>
                </c:pt>
                <c:pt idx="253">
                  <c:v>2051.0158256698605</c:v>
                </c:pt>
                <c:pt idx="254">
                  <c:v>2064.7183359241526</c:v>
                </c:pt>
                <c:pt idx="255">
                  <c:v>2078.2183231361237</c:v>
                </c:pt>
                <c:pt idx="256">
                  <c:v>2091.5188691320081</c:v>
                </c:pt>
                <c:pt idx="257">
                  <c:v>2104.6229582681322</c:v>
                </c:pt>
                <c:pt idx="258">
                  <c:v>2117.5334813344825</c:v>
                </c:pt>
                <c:pt idx="259">
                  <c:v>2130.2532392601133</c:v>
                </c:pt>
                <c:pt idx="260">
                  <c:v>2142.7849466323573</c:v>
                </c:pt>
                <c:pt idx="261">
                  <c:v>2155.1312350409785</c:v>
                </c:pt>
                <c:pt idx="262">
                  <c:v>2167.2946562576235</c:v>
                </c:pt>
                <c:pt idx="263">
                  <c:v>2179.2776852602233</c:v>
                </c:pt>
                <c:pt idx="264">
                  <c:v>2191.0827231113349</c:v>
                </c:pt>
                <c:pt idx="265">
                  <c:v>2202.7120996988165</c:v>
                </c:pt>
                <c:pt idx="266">
                  <c:v>2214.1680763466616</c:v>
                </c:pt>
                <c:pt idx="267">
                  <c:v>2225.4528483033064</c:v>
                </c:pt>
                <c:pt idx="268">
                  <c:v>2236.5685471142474</c:v>
                </c:pt>
                <c:pt idx="269">
                  <c:v>2247.5172428853593</c:v>
                </c:pt>
                <c:pt idx="270">
                  <c:v>2258.3009464429006</c:v>
                </c:pt>
                <c:pt idx="271">
                  <c:v>2268.9216113958068</c:v>
                </c:pt>
                <c:pt idx="272">
                  <c:v>2279.3811361055268</c:v>
                </c:pt>
                <c:pt idx="273">
                  <c:v>2289.6813655683218</c:v>
                </c:pt>
                <c:pt idx="274">
                  <c:v>2299.824093214655</c:v>
                </c:pt>
                <c:pt idx="275">
                  <c:v>2309.8110626300022</c:v>
                </c:pt>
                <c:pt idx="276">
                  <c:v>2319.6439692011654</c:v>
                </c:pt>
                <c:pt idx="277">
                  <c:v>2329.3244616919169</c:v>
                </c:pt>
                <c:pt idx="278">
                  <c:v>2338.8541437515814</c:v>
                </c:pt>
                <c:pt idx="279">
                  <c:v>2348.234575359942</c:v>
                </c:pt>
                <c:pt idx="280">
                  <c:v>2357.46727421167</c:v>
                </c:pt>
                <c:pt idx="281">
                  <c:v>2366.5537170432835</c:v>
                </c:pt>
                <c:pt idx="282">
                  <c:v>2375.495340905476</c:v>
                </c:pt>
                <c:pt idx="283">
                  <c:v>2384.2935443834849</c:v>
                </c:pt>
                <c:pt idx="284">
                  <c:v>2392.9496887680334</c:v>
                </c:pt>
                <c:pt idx="285">
                  <c:v>2401.4650991792259</c:v>
                </c:pt>
                <c:pt idx="286">
                  <c:v>2409.8410656456563</c:v>
                </c:pt>
                <c:pt idx="287">
                  <c:v>2418.0788441408545</c:v>
                </c:pt>
                <c:pt idx="288">
                  <c:v>2426.1796575790941</c:v>
                </c:pt>
                <c:pt idx="289">
                  <c:v>2434.144696772466</c:v>
                </c:pt>
                <c:pt idx="290">
                  <c:v>2441.9751213510294</c:v>
                </c:pt>
                <c:pt idx="291">
                  <c:v>2449.6720606477506</c:v>
                </c:pt>
                <c:pt idx="292">
                  <c:v>2457.23661454986</c:v>
                </c:pt>
                <c:pt idx="293">
                  <c:v>2464.6698543181628</c:v>
                </c:pt>
                <c:pt idx="294">
                  <c:v>2471.9728233757783</c:v>
                </c:pt>
                <c:pt idx="295">
                  <c:v>2479.1465380676896</c:v>
                </c:pt>
                <c:pt idx="296">
                  <c:v>2486.191988392437</c:v>
                </c:pt>
                <c:pt idx="297">
                  <c:v>2493.1101387072085</c:v>
                </c:pt>
                <c:pt idx="298">
                  <c:v>2499.9019284075321</c:v>
                </c:pt>
                <c:pt idx="299">
                  <c:v>2506.5682725827114</c:v>
                </c:pt>
                <c:pt idx="300">
                  <c:v>2513.1100626480998</c:v>
                </c:pt>
                <c:pt idx="301">
                  <c:v>2519.528166955251</c:v>
                </c:pt>
                <c:pt idx="302">
                  <c:v>2525.8234313809476</c:v>
                </c:pt>
                <c:pt idx="303">
                  <c:v>2531.9966798960572</c:v>
                </c:pt>
                <c:pt idx="304">
                  <c:v>2538.0487151151333</c:v>
                </c:pt>
                <c:pt idx="305">
                  <c:v>2543.9803188276351</c:v>
                </c:pt>
                <c:pt idx="306">
                  <c:v>2549.7922525116064</c:v>
                </c:pt>
                <c:pt idx="307">
                  <c:v>2555.4852578306263</c:v>
                </c:pt>
                <c:pt idx="308">
                  <c:v>2561.060057114807</c:v>
                </c:pt>
                <c:pt idx="309">
                  <c:v>2566.5173538265899</c:v>
                </c:pt>
                <c:pt idx="310">
                  <c:v>2571.857833012069</c:v>
                </c:pt>
                <c:pt idx="311">
                  <c:v>2577.0821617385368</c:v>
                </c:pt>
                <c:pt idx="312">
                  <c:v>2582.1909895189378</c:v>
                </c:pt>
                <c:pt idx="313">
                  <c:v>2587.184948723886</c:v>
                </c:pt>
                <c:pt idx="314">
                  <c:v>2592.0646549818898</c:v>
                </c:pt>
                <c:pt idx="315">
                  <c:v>2596.8307075684074</c:v>
                </c:pt>
                <c:pt idx="316">
                  <c:v>2601.4836897843443</c:v>
                </c:pt>
                <c:pt idx="317">
                  <c:v>2606.0241693245889</c:v>
                </c:pt>
                <c:pt idx="318">
                  <c:v>2610.4526986371739</c:v>
                </c:pt>
                <c:pt idx="319">
                  <c:v>2614.769815273633</c:v>
                </c:pt>
                <c:pt idx="320">
                  <c:v>2618.9760422311256</c:v>
                </c:pt>
                <c:pt idx="321">
                  <c:v>2623.0718882868805</c:v>
                </c:pt>
                <c:pt idx="322">
                  <c:v>2627.0578483255172</c:v>
                </c:pt>
                <c:pt idx="323">
                  <c:v>2630.9344036597854</c:v>
                </c:pt>
                <c:pt idx="324">
                  <c:v>2634.7020223452669</c:v>
                </c:pt>
                <c:pt idx="325">
                  <c:v>2638.3611594895788</c:v>
                </c:pt>
                <c:pt idx="326">
                  <c:v>2641.9122575566116</c:v>
                </c:pt>
                <c:pt idx="327">
                  <c:v>2645.3557466663365</c:v>
                </c:pt>
                <c:pt idx="328">
                  <c:v>2648.6920448907117</c:v>
                </c:pt>
                <c:pt idx="329">
                  <c:v>2651.9215585462221</c:v>
                </c:pt>
                <c:pt idx="330">
                  <c:v>2655.0446824835735</c:v>
                </c:pt>
                <c:pt idx="331">
                  <c:v>2658.0618003750747</c:v>
                </c:pt>
                <c:pt idx="332">
                  <c:v>2660.9732850002279</c:v>
                </c:pt>
                <c:pt idx="333">
                  <c:v>2663.779498530052</c:v>
                </c:pt>
                <c:pt idx="334">
                  <c:v>2666.4807928106547</c:v>
                </c:pt>
                <c:pt idx="335">
                  <c:v>2669.0775096465663</c:v>
                </c:pt>
                <c:pt idx="336">
                  <c:v>2671.5699810843412</c:v>
                </c:pt>
                <c:pt idx="337">
                  <c:v>2673.9585296969226</c:v>
                </c:pt>
                <c:pt idx="338">
                  <c:v>2676.2434688692556</c:v>
                </c:pt>
                <c:pt idx="339">
                  <c:v>2678.4251030856167</c:v>
                </c:pt>
                <c:pt idx="340">
                  <c:v>2680.5037282191129</c:v>
                </c:pt>
                <c:pt idx="341">
                  <c:v>2682.4796318237759</c:v>
                </c:pt>
                <c:pt idx="342">
                  <c:v>2684.3530934296564</c:v>
                </c:pt>
                <c:pt idx="343">
                  <c:v>2686.1243848412892</c:v>
                </c:pt>
                <c:pt idx="344">
                  <c:v>2687.7937704398601</c:v>
                </c:pt>
                <c:pt idx="345">
                  <c:v>2689.3615074893705</c:v>
                </c:pt>
                <c:pt idx="346">
                  <c:v>2690.8278464470436</c:v>
                </c:pt>
                <c:pt idx="347">
                  <c:v>2692.1930312781619</c:v>
                </c:pt>
                <c:pt idx="348">
                  <c:v>2693.4572997754726</c:v>
                </c:pt>
                <c:pt idx="349">
                  <c:v>2694.6208838832254</c:v>
                </c:pt>
                <c:pt idx="350">
                  <c:v>2695.6840100258451</c:v>
                </c:pt>
                <c:pt idx="351">
                  <c:v>2696.6468994411616</c:v>
                </c:pt>
                <c:pt idx="352">
                  <c:v>2697.5097685180467</c:v>
                </c:pt>
                <c:pt idx="353">
                  <c:v>2698.2728291382191</c:v>
                </c:pt>
                <c:pt idx="354">
                  <c:v>2698.9362890219068</c:v>
                </c:pt>
                <c:pt idx="355">
                  <c:v>2699.500352076961</c:v>
                </c:pt>
                <c:pt idx="356">
                  <c:v>2699.9652187509419</c:v>
                </c:pt>
                <c:pt idx="357">
                  <c:v>2700.3310863856086</c:v>
                </c:pt>
                <c:pt idx="358">
                  <c:v>2700.5981495731771</c:v>
                </c:pt>
                <c:pt idx="359">
                  <c:v>2700.7666005136316</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302.01594281479652</c:v>
                </c:pt>
              </c:numCache>
            </c:numRef>
          </c:xVal>
          <c:yVal>
            <c:numRef>
              <c:f>Trajecto!$C$158</c:f>
              <c:numCache>
                <c:formatCode>0</c:formatCode>
                <c:ptCount val="1"/>
                <c:pt idx="0">
                  <c:v>1350.4183146861583</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1677.7640929612337</c:v>
                </c:pt>
              </c:numCache>
            </c:numRef>
          </c:xVal>
          <c:yVal>
            <c:numRef>
              <c:f>Trajecto!$C$159</c:f>
              <c:numCache>
                <c:formatCode>0</c:formatCode>
                <c:ptCount val="1"/>
                <c:pt idx="0">
                  <c:v>1350.4183146861583</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{DB24F2CB-C3A3-4CAD-B457-027E2897DE68}</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1208.0637712591861</c:v>
                </c:pt>
                <c:pt idx="1">
                  <c:v>1231.0637712591861</c:v>
                </c:pt>
                <c:pt idx="2">
                  <c:v>1231.0637712591861</c:v>
                </c:pt>
                <c:pt idx="3">
                  <c:v>1208.0637712591861</c:v>
                </c:pt>
                <c:pt idx="4">
                  <c:v>1231.0637712591861</c:v>
                </c:pt>
                <c:pt idx="5">
                  <c:v>1231.0637712591861</c:v>
                </c:pt>
                <c:pt idx="6">
                  <c:v>1216.0637712591861</c:v>
                </c:pt>
                <c:pt idx="7">
                  <c:v>1216.0637712591861</c:v>
                </c:pt>
                <c:pt idx="8">
                  <c:v>1231.0637712591861</c:v>
                </c:pt>
                <c:pt idx="9">
                  <c:v>1216.0637712591861</c:v>
                </c:pt>
                <c:pt idx="10">
                  <c:v>1215.663771259186</c:v>
                </c:pt>
                <c:pt idx="11">
                  <c:v>1214.863771259186</c:v>
                </c:pt>
                <c:pt idx="12">
                  <c:v>1214.0637712591861</c:v>
                </c:pt>
                <c:pt idx="13">
                  <c:v>1213.0637712591861</c:v>
                </c:pt>
                <c:pt idx="14">
                  <c:v>1211.863771259186</c:v>
                </c:pt>
                <c:pt idx="15">
                  <c:v>1208.0637712591861</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1208.0637712591861</c:v>
                </c:pt>
                <c:pt idx="1">
                  <c:v>1185.0637712591861</c:v>
                </c:pt>
                <c:pt idx="2">
                  <c:v>1185.0637712591861</c:v>
                </c:pt>
                <c:pt idx="3">
                  <c:v>1208.0637712591861</c:v>
                </c:pt>
                <c:pt idx="4">
                  <c:v>1185.0637712591861</c:v>
                </c:pt>
                <c:pt idx="5">
                  <c:v>1185.0637712591861</c:v>
                </c:pt>
                <c:pt idx="6">
                  <c:v>1200.0637712591861</c:v>
                </c:pt>
                <c:pt idx="7">
                  <c:v>1200.0637712591861</c:v>
                </c:pt>
                <c:pt idx="8">
                  <c:v>1185.0637712591861</c:v>
                </c:pt>
                <c:pt idx="9">
                  <c:v>1200.0637712591861</c:v>
                </c:pt>
                <c:pt idx="10">
                  <c:v>1200.4637712591862</c:v>
                </c:pt>
                <c:pt idx="11">
                  <c:v>1201.2637712591861</c:v>
                </c:pt>
                <c:pt idx="12">
                  <c:v>1202.0637712591861</c:v>
                </c:pt>
                <c:pt idx="13">
                  <c:v>1203.0637712591861</c:v>
                </c:pt>
                <c:pt idx="14">
                  <c:v>1204.2637712591861</c:v>
                </c:pt>
                <c:pt idx="15">
                  <c:v>1208.0637712591861</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{34BF15BA-78EF-4C5C-A3AC-F0CAD6E17141}</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1208.0637712591861</c:v>
                </c:pt>
                <c:pt idx="1">
                  <c:v>1208.0637712591861</c:v>
                </c:pt>
                <c:pt idx="2">
                  <c:v>1218.0637712591861</c:v>
                </c:pt>
                <c:pt idx="3">
                  <c:v>1208.0637712591861</c:v>
                </c:pt>
                <c:pt idx="4">
                  <c:v>1218.0637712591861</c:v>
                </c:pt>
                <c:pt idx="5">
                  <c:v>1221.0637712591861</c:v>
                </c:pt>
                <c:pt idx="6">
                  <c:v>1225.0637712591861</c:v>
                </c:pt>
                <c:pt idx="7">
                  <c:v>1228.0637712591861</c:v>
                </c:pt>
                <c:pt idx="8">
                  <c:v>1233.0637712591861</c:v>
                </c:pt>
                <c:pt idx="9">
                  <c:v>1238.0637712591861</c:v>
                </c:pt>
                <c:pt idx="10">
                  <c:v>1244.0637712591861</c:v>
                </c:pt>
                <c:pt idx="11">
                  <c:v>1256.0637712591861</c:v>
                </c:pt>
                <c:pt idx="12">
                  <c:v>1270.0637712591861</c:v>
                </c:pt>
                <c:pt idx="13">
                  <c:v>1245.0637712591861</c:v>
                </c:pt>
                <c:pt idx="14">
                  <c:v>1238.0637712591861</c:v>
                </c:pt>
                <c:pt idx="15">
                  <c:v>1223.0637712591861</c:v>
                </c:pt>
                <c:pt idx="16">
                  <c:v>1208.0637712591861</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1208.0637712591861</c:v>
                </c:pt>
                <c:pt idx="1">
                  <c:v>1208.0637712591861</c:v>
                </c:pt>
                <c:pt idx="2">
                  <c:v>1198.0637712591861</c:v>
                </c:pt>
                <c:pt idx="3">
                  <c:v>1208.0637712591861</c:v>
                </c:pt>
                <c:pt idx="4">
                  <c:v>1198.0637712591861</c:v>
                </c:pt>
                <c:pt idx="5">
                  <c:v>1195.0637712591861</c:v>
                </c:pt>
                <c:pt idx="6">
                  <c:v>1191.0637712591861</c:v>
                </c:pt>
                <c:pt idx="7">
                  <c:v>1188.0637712591861</c:v>
                </c:pt>
                <c:pt idx="8">
                  <c:v>1183.0637712591861</c:v>
                </c:pt>
                <c:pt idx="9">
                  <c:v>1178.0637712591861</c:v>
                </c:pt>
                <c:pt idx="10">
                  <c:v>1172.0637712591861</c:v>
                </c:pt>
                <c:pt idx="11">
                  <c:v>1160.0637712591861</c:v>
                </c:pt>
                <c:pt idx="12">
                  <c:v>1146.0637712591861</c:v>
                </c:pt>
                <c:pt idx="13">
                  <c:v>1171.0637712591861</c:v>
                </c:pt>
                <c:pt idx="14">
                  <c:v>1178.0637712591861</c:v>
                </c:pt>
                <c:pt idx="15">
                  <c:v>1193.0637712591861</c:v>
                </c:pt>
                <c:pt idx="16">
                  <c:v>1208.0637712591861</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1208.0637712591861</c:v>
                </c:pt>
                <c:pt idx="1">
                  <c:v>1225.0637712591861</c:v>
                </c:pt>
                <c:pt idx="2">
                  <c:v>1219.0637712591861</c:v>
                </c:pt>
                <c:pt idx="3">
                  <c:v>1208.0637712591861</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1208.0637712591861</c:v>
                </c:pt>
                <c:pt idx="1">
                  <c:v>1191.0637712591861</c:v>
                </c:pt>
                <c:pt idx="2">
                  <c:v>1197.0637712591861</c:v>
                </c:pt>
                <c:pt idx="3">
                  <c:v>1208.0637712591861</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{55367785-5E6F-4859-AE63-AD7EA1BE4DE2}</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1208.0637712591861</c:v>
                </c:pt>
                <c:pt idx="1">
                  <c:v>1208.0637712591861</c:v>
                </c:pt>
                <c:pt idx="2">
                  <c:v>1208.0637712591861</c:v>
                </c:pt>
                <c:pt idx="3">
                  <c:v>1275.584686993494</c:v>
                </c:pt>
                <c:pt idx="4">
                  <c:v>1208.0637712591861</c:v>
                </c:pt>
                <c:pt idx="5">
                  <c:v>1140.5428555248782</c:v>
                </c:pt>
                <c:pt idx="6">
                  <c:v>1208.0637712591861</c:v>
                </c:pt>
              </c:numCache>
            </c:numRef>
          </c:xVal>
          <c:yVal>
            <c:numRef>
              <c:f>Trajecto!$C$124:$C$130</c:f>
              <c:numCache>
                <c:formatCode>0</c:formatCode>
                <c:ptCount val="7"/>
                <c:pt idx="0">
                  <c:v>2700.8366293723166</c:v>
                </c:pt>
                <c:pt idx="1">
                  <c:v>1350.4183146861583</c:v>
                </c:pt>
                <c:pt idx="2">
                  <c:v>0</c:v>
                </c:pt>
                <c:pt idx="3">
                  <c:v>135.04183146861584</c:v>
                </c:pt>
                <c:pt idx="4">
                  <c:v>0</c:v>
                </c:pt>
                <c:pt idx="5">
                  <c:v>135.04183146861584</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2700.8366293723166</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-1</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3.9999999999999938</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4.9999999999999725</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5.9999999999999565</c:v>
                </c:pt>
                <c:pt idx="204">
                  <c:v>#N/A</c:v>
                </c:pt>
                <c:pt idx="205">
                  <c:v>#N/A</c:v>
                </c:pt>
                <c:pt idx="206">
                  <c:v>#N/A</c:v>
                </c:pt>
                <c:pt idx="207">
                  <c:v>#N/A</c:v>
                </c:pt>
                <c:pt idx="208">
                  <c:v>#N/A</c:v>
                </c:pt>
                <c:pt idx="209">
                  <c:v>#N/A</c:v>
                </c:pt>
                <c:pt idx="210">
                  <c:v>#N/A</c:v>
                </c:pt>
                <c:pt idx="211">
                  <c:v>#N/A</c:v>
                </c:pt>
                <c:pt idx="212">
                  <c:v>#N/A</c:v>
                </c:pt>
                <c:pt idx="213">
                  <c:v>6.9999999999999529</c:v>
                </c:pt>
                <c:pt idx="214">
                  <c:v>#N/A</c:v>
                </c:pt>
                <c:pt idx="215">
                  <c:v>#N/A</c:v>
                </c:pt>
                <c:pt idx="216">
                  <c:v>#N/A</c:v>
                </c:pt>
                <c:pt idx="217">
                  <c:v>#N/A</c:v>
                </c:pt>
                <c:pt idx="218">
                  <c:v>#N/A</c:v>
                </c:pt>
                <c:pt idx="219">
                  <c:v>#N/A</c:v>
                </c:pt>
                <c:pt idx="220">
                  <c:v>#N/A</c:v>
                </c:pt>
                <c:pt idx="221">
                  <c:v>#N/A</c:v>
                </c:pt>
                <c:pt idx="222">
                  <c:v>#N/A</c:v>
                </c:pt>
                <c:pt idx="223">
                  <c:v>7.9999999999999494</c:v>
                </c:pt>
                <c:pt idx="224">
                  <c:v>#N/A</c:v>
                </c:pt>
                <c:pt idx="225">
                  <c:v>#N/A</c:v>
                </c:pt>
                <c:pt idx="226">
                  <c:v>#N/A</c:v>
                </c:pt>
                <c:pt idx="227">
                  <c:v>#N/A</c:v>
                </c:pt>
                <c:pt idx="228">
                  <c:v>#N/A</c:v>
                </c:pt>
                <c:pt idx="229">
                  <c:v>#N/A</c:v>
                </c:pt>
                <c:pt idx="230">
                  <c:v>#N/A</c:v>
                </c:pt>
                <c:pt idx="231">
                  <c:v>#N/A</c:v>
                </c:pt>
                <c:pt idx="232">
                  <c:v>#N/A</c:v>
                </c:pt>
                <c:pt idx="233">
                  <c:v>8.9999999999999467</c:v>
                </c:pt>
                <c:pt idx="234">
                  <c:v>#N/A</c:v>
                </c:pt>
                <c:pt idx="235">
                  <c:v>#N/A</c:v>
                </c:pt>
                <c:pt idx="236">
                  <c:v>#N/A</c:v>
                </c:pt>
                <c:pt idx="237">
                  <c:v>#N/A</c:v>
                </c:pt>
                <c:pt idx="238">
                  <c:v>#N/A</c:v>
                </c:pt>
                <c:pt idx="239">
                  <c:v>#N/A</c:v>
                </c:pt>
                <c:pt idx="240">
                  <c:v>#N/A</c:v>
                </c:pt>
                <c:pt idx="241">
                  <c:v>#N/A</c:v>
                </c:pt>
                <c:pt idx="242">
                  <c:v>#N/A</c:v>
                </c:pt>
                <c:pt idx="243">
                  <c:v>9.9999999999999432</c:v>
                </c:pt>
                <c:pt idx="244">
                  <c:v>#N/A</c:v>
                </c:pt>
                <c:pt idx="245">
                  <c:v>#N/A</c:v>
                </c:pt>
                <c:pt idx="246">
                  <c:v>#N/A</c:v>
                </c:pt>
                <c:pt idx="247">
                  <c:v>#N/A</c:v>
                </c:pt>
                <c:pt idx="248">
                  <c:v>#N/A</c:v>
                </c:pt>
                <c:pt idx="249">
                  <c:v>#N/A</c:v>
                </c:pt>
                <c:pt idx="250">
                  <c:v>#N/A</c:v>
                </c:pt>
                <c:pt idx="251">
                  <c:v>#N/A</c:v>
                </c:pt>
                <c:pt idx="252">
                  <c:v>#N/A</c:v>
                </c:pt>
                <c:pt idx="253">
                  <c:v>10.99999999999994</c:v>
                </c:pt>
                <c:pt idx="254">
                  <c:v>#N/A</c:v>
                </c:pt>
                <c:pt idx="255">
                  <c:v>#N/A</c:v>
                </c:pt>
                <c:pt idx="256">
                  <c:v>#N/A</c:v>
                </c:pt>
                <c:pt idx="257">
                  <c:v>#N/A</c:v>
                </c:pt>
                <c:pt idx="258">
                  <c:v>#N/A</c:v>
                </c:pt>
                <c:pt idx="259">
                  <c:v>#N/A</c:v>
                </c:pt>
                <c:pt idx="260">
                  <c:v>#N/A</c:v>
                </c:pt>
                <c:pt idx="261">
                  <c:v>#N/A</c:v>
                </c:pt>
                <c:pt idx="262">
                  <c:v>#N/A</c:v>
                </c:pt>
                <c:pt idx="263">
                  <c:v>11.999999999999936</c:v>
                </c:pt>
                <c:pt idx="264">
                  <c:v>#N/A</c:v>
                </c:pt>
                <c:pt idx="265">
                  <c:v>#N/A</c:v>
                </c:pt>
                <c:pt idx="266">
                  <c:v>#N/A</c:v>
                </c:pt>
                <c:pt idx="267">
                  <c:v>#N/A</c:v>
                </c:pt>
                <c:pt idx="268">
                  <c:v>#N/A</c:v>
                </c:pt>
                <c:pt idx="269">
                  <c:v>#N/A</c:v>
                </c:pt>
                <c:pt idx="270">
                  <c:v>#N/A</c:v>
                </c:pt>
                <c:pt idx="271">
                  <c:v>#N/A</c:v>
                </c:pt>
                <c:pt idx="272">
                  <c:v>#N/A</c:v>
                </c:pt>
                <c:pt idx="273">
                  <c:v>12.999999999999932</c:v>
                </c:pt>
                <c:pt idx="274">
                  <c:v>#N/A</c:v>
                </c:pt>
                <c:pt idx="275">
                  <c:v>#N/A</c:v>
                </c:pt>
                <c:pt idx="276">
                  <c:v>#N/A</c:v>
                </c:pt>
                <c:pt idx="277">
                  <c:v>#N/A</c:v>
                </c:pt>
                <c:pt idx="278">
                  <c:v>#N/A</c:v>
                </c:pt>
                <c:pt idx="279">
                  <c:v>#N/A</c:v>
                </c:pt>
                <c:pt idx="280">
                  <c:v>#N/A</c:v>
                </c:pt>
                <c:pt idx="281">
                  <c:v>#N/A</c:v>
                </c:pt>
                <c:pt idx="282">
                  <c:v>#N/A</c:v>
                </c:pt>
                <c:pt idx="283">
                  <c:v>13.999999999999929</c:v>
                </c:pt>
                <c:pt idx="284">
                  <c:v>#N/A</c:v>
                </c:pt>
                <c:pt idx="285">
                  <c:v>#N/A</c:v>
                </c:pt>
                <c:pt idx="286">
                  <c:v>#N/A</c:v>
                </c:pt>
                <c:pt idx="287">
                  <c:v>#N/A</c:v>
                </c:pt>
                <c:pt idx="288">
                  <c:v>#N/A</c:v>
                </c:pt>
                <c:pt idx="289">
                  <c:v>#N/A</c:v>
                </c:pt>
                <c:pt idx="290">
                  <c:v>#N/A</c:v>
                </c:pt>
                <c:pt idx="291">
                  <c:v>#N/A</c:v>
                </c:pt>
                <c:pt idx="292">
                  <c:v>#N/A</c:v>
                </c:pt>
                <c:pt idx="293">
                  <c:v>14.999999999999925</c:v>
                </c:pt>
                <c:pt idx="294">
                  <c:v>#N/A</c:v>
                </c:pt>
                <c:pt idx="295">
                  <c:v>#N/A</c:v>
                </c:pt>
                <c:pt idx="296">
                  <c:v>#N/A</c:v>
                </c:pt>
                <c:pt idx="297">
                  <c:v>#N/A</c:v>
                </c:pt>
                <c:pt idx="298">
                  <c:v>#N/A</c:v>
                </c:pt>
                <c:pt idx="299">
                  <c:v>#N/A</c:v>
                </c:pt>
                <c:pt idx="300">
                  <c:v>#N/A</c:v>
                </c:pt>
                <c:pt idx="301">
                  <c:v>#N/A</c:v>
                </c:pt>
                <c:pt idx="302">
                  <c:v>#N/A</c:v>
                </c:pt>
                <c:pt idx="303">
                  <c:v>15.999999999999922</c:v>
                </c:pt>
                <c:pt idx="304">
                  <c:v>#N/A</c:v>
                </c:pt>
                <c:pt idx="305">
                  <c:v>#N/A</c:v>
                </c:pt>
                <c:pt idx="306">
                  <c:v>#N/A</c:v>
                </c:pt>
                <c:pt idx="307">
                  <c:v>#N/A</c:v>
                </c:pt>
                <c:pt idx="308">
                  <c:v>#N/A</c:v>
                </c:pt>
                <c:pt idx="309">
                  <c:v>#N/A</c:v>
                </c:pt>
                <c:pt idx="310">
                  <c:v>#N/A</c:v>
                </c:pt>
                <c:pt idx="311">
                  <c:v>#N/A</c:v>
                </c:pt>
                <c:pt idx="312">
                  <c:v>#N/A</c:v>
                </c:pt>
                <c:pt idx="313">
                  <c:v>16.999999999999936</c:v>
                </c:pt>
                <c:pt idx="314">
                  <c:v>#N/A</c:v>
                </c:pt>
                <c:pt idx="315">
                  <c:v>#N/A</c:v>
                </c:pt>
                <c:pt idx="316">
                  <c:v>#N/A</c:v>
                </c:pt>
                <c:pt idx="317">
                  <c:v>#N/A</c:v>
                </c:pt>
                <c:pt idx="318">
                  <c:v>#N/A</c:v>
                </c:pt>
                <c:pt idx="319">
                  <c:v>#N/A</c:v>
                </c:pt>
                <c:pt idx="320">
                  <c:v>#N/A</c:v>
                </c:pt>
                <c:pt idx="321">
                  <c:v>#N/A</c:v>
                </c:pt>
                <c:pt idx="322">
                  <c:v>#N/A</c:v>
                </c:pt>
                <c:pt idx="323">
                  <c:v>17.99999999999995</c:v>
                </c:pt>
                <c:pt idx="324">
                  <c:v>#N/A</c:v>
                </c:pt>
                <c:pt idx="325">
                  <c:v>#N/A</c:v>
                </c:pt>
                <c:pt idx="326">
                  <c:v>#N/A</c:v>
                </c:pt>
                <c:pt idx="327">
                  <c:v>#N/A</c:v>
                </c:pt>
                <c:pt idx="328">
                  <c:v>#N/A</c:v>
                </c:pt>
                <c:pt idx="329">
                  <c:v>#N/A</c:v>
                </c:pt>
                <c:pt idx="330">
                  <c:v>#N/A</c:v>
                </c:pt>
                <c:pt idx="331">
                  <c:v>#N/A</c:v>
                </c:pt>
                <c:pt idx="332">
                  <c:v>#N/A</c:v>
                </c:pt>
                <c:pt idx="333">
                  <c:v>18.999999999999964</c:v>
                </c:pt>
                <c:pt idx="334">
                  <c:v>#N/A</c:v>
                </c:pt>
                <c:pt idx="335">
                  <c:v>#N/A</c:v>
                </c:pt>
                <c:pt idx="336">
                  <c:v>#N/A</c:v>
                </c:pt>
                <c:pt idx="337">
                  <c:v>#N/A</c:v>
                </c:pt>
                <c:pt idx="338">
                  <c:v>#N/A</c:v>
                </c:pt>
                <c:pt idx="339">
                  <c:v>#N/A</c:v>
                </c:pt>
                <c:pt idx="340">
                  <c:v>#N/A</c:v>
                </c:pt>
                <c:pt idx="341">
                  <c:v>#N/A</c:v>
                </c:pt>
                <c:pt idx="342">
                  <c:v>#N/A</c:v>
                </c:pt>
                <c:pt idx="343">
                  <c:v>19.999999999999979</c:v>
                </c:pt>
                <c:pt idx="344">
                  <c:v>#N/A</c:v>
                </c:pt>
                <c:pt idx="345">
                  <c:v>#N/A</c:v>
                </c:pt>
                <c:pt idx="346">
                  <c:v>#N/A</c:v>
                </c:pt>
                <c:pt idx="347">
                  <c:v>#N/A</c:v>
                </c:pt>
                <c:pt idx="348">
                  <c:v>#N/A</c:v>
                </c:pt>
                <c:pt idx="349">
                  <c:v>#N/A</c:v>
                </c:pt>
                <c:pt idx="350">
                  <c:v>#N/A</c:v>
                </c:pt>
                <c:pt idx="351">
                  <c:v>#N/A</c:v>
                </c:pt>
                <c:pt idx="352">
                  <c:v>#N/A</c:v>
                </c:pt>
                <c:pt idx="353">
                  <c:v>20.999999999999993</c:v>
                </c:pt>
                <c:pt idx="354">
                  <c:v>#N/A</c:v>
                </c:pt>
                <c:pt idx="355">
                  <c:v>#N/A</c:v>
                </c:pt>
                <c:pt idx="356">
                  <c:v>#N/A</c:v>
                </c:pt>
                <c:pt idx="357">
                  <c:v>#N/A</c:v>
                </c:pt>
                <c:pt idx="358">
                  <c:v>#N/A</c:v>
                </c:pt>
                <c:pt idx="359">
                  <c:v>#N/A</c:v>
                </c:pt>
                <c:pt idx="360">
                  <c:v>#N/A</c:v>
                </c:pt>
                <c:pt idx="361">
                  <c:v>#N/A</c:v>
                </c:pt>
                <c:pt idx="362">
                  <c:v>#N/A</c:v>
                </c:pt>
                <c:pt idx="363">
                  <c:v>22.000000000000007</c:v>
                </c:pt>
                <c:pt idx="364">
                  <c:v>#N/A</c:v>
                </c:pt>
                <c:pt idx="365">
                  <c:v>#N/A</c:v>
                </c:pt>
                <c:pt idx="366">
                  <c:v>#N/A</c:v>
                </c:pt>
                <c:pt idx="367">
                  <c:v>#N/A</c:v>
                </c:pt>
                <c:pt idx="368">
                  <c:v>#N/A</c:v>
                </c:pt>
                <c:pt idx="369">
                  <c:v>#N/A</c:v>
                </c:pt>
                <c:pt idx="370">
                  <c:v>#N/A</c:v>
                </c:pt>
                <c:pt idx="371">
                  <c:v>#N/A</c:v>
                </c:pt>
                <c:pt idx="372">
                  <c:v>#N/A</c:v>
                </c:pt>
                <c:pt idx="373">
                  <c:v>23.000000000000021</c:v>
                </c:pt>
                <c:pt idx="374">
                  <c:v>#N/A</c:v>
                </c:pt>
                <c:pt idx="375">
                  <c:v>#N/A</c:v>
                </c:pt>
                <c:pt idx="376">
                  <c:v>#N/A</c:v>
                </c:pt>
                <c:pt idx="377">
                  <c:v>#N/A</c:v>
                </c:pt>
                <c:pt idx="378">
                  <c:v>#N/A</c:v>
                </c:pt>
                <c:pt idx="379">
                  <c:v>#N/A</c:v>
                </c:pt>
                <c:pt idx="380">
                  <c:v>#N/A</c:v>
                </c:pt>
                <c:pt idx="381">
                  <c:v>#N/A</c:v>
                </c:pt>
                <c:pt idx="382">
                  <c:v>#N/A</c:v>
                </c:pt>
                <c:pt idx="383">
                  <c:v>24.000000000000036</c:v>
                </c:pt>
                <c:pt idx="384">
                  <c:v>#N/A</c:v>
                </c:pt>
                <c:pt idx="385">
                  <c:v>#N/A</c:v>
                </c:pt>
                <c:pt idx="386">
                  <c:v>#N/A</c:v>
                </c:pt>
                <c:pt idx="387">
                  <c:v>#N/A</c:v>
                </c:pt>
                <c:pt idx="388">
                  <c:v>#N/A</c:v>
                </c:pt>
                <c:pt idx="389">
                  <c:v>#N/A</c:v>
                </c:pt>
                <c:pt idx="390">
                  <c:v>#N/A</c:v>
                </c:pt>
                <c:pt idx="391">
                  <c:v>#N/A</c:v>
                </c:pt>
                <c:pt idx="392">
                  <c:v>#N/A</c:v>
                </c:pt>
                <c:pt idx="393">
                  <c:v>25.00000000000005</c:v>
                </c:pt>
                <c:pt idx="394">
                  <c:v>#N/A</c:v>
                </c:pt>
                <c:pt idx="395">
                  <c:v>#N/A</c:v>
                </c:pt>
                <c:pt idx="396">
                  <c:v>#N/A</c:v>
                </c:pt>
                <c:pt idx="397">
                  <c:v>#N/A</c:v>
                </c:pt>
                <c:pt idx="398">
                  <c:v>#N/A</c:v>
                </c:pt>
                <c:pt idx="399">
                  <c:v>#N/A</c:v>
                </c:pt>
                <c:pt idx="400">
                  <c:v>#N/A</c:v>
                </c:pt>
                <c:pt idx="401">
                  <c:v>#N/A</c:v>
                </c:pt>
                <c:pt idx="402">
                  <c:v>#N/A</c:v>
                </c:pt>
                <c:pt idx="403">
                  <c:v>26.000000000000064</c:v>
                </c:pt>
                <c:pt idx="404">
                  <c:v>#N/A</c:v>
                </c:pt>
                <c:pt idx="405">
                  <c:v>#N/A</c:v>
                </c:pt>
                <c:pt idx="406">
                  <c:v>#N/A</c:v>
                </c:pt>
                <c:pt idx="407">
                  <c:v>#N/A</c:v>
                </c:pt>
                <c:pt idx="408">
                  <c:v>#N/A</c:v>
                </c:pt>
                <c:pt idx="409">
                  <c:v>#N/A</c:v>
                </c:pt>
                <c:pt idx="410">
                  <c:v>#N/A</c:v>
                </c:pt>
                <c:pt idx="411">
                  <c:v>#N/A</c:v>
                </c:pt>
                <c:pt idx="412">
                  <c:v>#N/A</c:v>
                </c:pt>
                <c:pt idx="413">
                  <c:v>27.000000000000078</c:v>
                </c:pt>
                <c:pt idx="414">
                  <c:v>#N/A</c:v>
                </c:pt>
                <c:pt idx="415">
                  <c:v>#N/A</c:v>
                </c:pt>
                <c:pt idx="416">
                  <c:v>#N/A</c:v>
                </c:pt>
                <c:pt idx="417">
                  <c:v>#N/A</c:v>
                </c:pt>
                <c:pt idx="418">
                  <c:v>#N/A</c:v>
                </c:pt>
                <c:pt idx="419">
                  <c:v>#N/A</c:v>
                </c:pt>
                <c:pt idx="420">
                  <c:v>#N/A</c:v>
                </c:pt>
                <c:pt idx="421">
                  <c:v>#N/A</c:v>
                </c:pt>
                <c:pt idx="422">
                  <c:v>#N/A</c:v>
                </c:pt>
                <c:pt idx="423">
                  <c:v>28.000000000000092</c:v>
                </c:pt>
                <c:pt idx="424">
                  <c:v>#N/A</c:v>
                </c:pt>
                <c:pt idx="425">
                  <c:v>#N/A</c:v>
                </c:pt>
                <c:pt idx="426">
                  <c:v>#N/A</c:v>
                </c:pt>
                <c:pt idx="427">
                  <c:v>#N/A</c:v>
                </c:pt>
                <c:pt idx="428">
                  <c:v>#N/A</c:v>
                </c:pt>
                <c:pt idx="429">
                  <c:v>#N/A</c:v>
                </c:pt>
                <c:pt idx="430">
                  <c:v>#N/A</c:v>
                </c:pt>
                <c:pt idx="431">
                  <c:v>#N/A</c:v>
                </c:pt>
                <c:pt idx="432">
                  <c:v>#N/A</c:v>
                </c:pt>
                <c:pt idx="433">
                  <c:v>29.000000000000107</c:v>
                </c:pt>
                <c:pt idx="434">
                  <c:v>#N/A</c:v>
                </c:pt>
                <c:pt idx="435">
                  <c:v>#N/A</c:v>
                </c:pt>
                <c:pt idx="436">
                  <c:v>#N/A</c:v>
                </c:pt>
                <c:pt idx="437">
                  <c:v>#N/A</c:v>
                </c:pt>
                <c:pt idx="438">
                  <c:v>#N/A</c:v>
                </c:pt>
                <c:pt idx="439">
                  <c:v>#N/A</c:v>
                </c:pt>
                <c:pt idx="440">
                  <c:v>#N/A</c:v>
                </c:pt>
                <c:pt idx="441">
                  <c:v>#N/A</c:v>
                </c:pt>
                <c:pt idx="442">
                  <c:v>#N/A</c:v>
                </c:pt>
                <c:pt idx="443">
                  <c:v>30.000000000000121</c:v>
                </c:pt>
                <c:pt idx="444">
                  <c:v>#N/A</c:v>
                </c:pt>
                <c:pt idx="445">
                  <c:v>#N/A</c:v>
                </c:pt>
                <c:pt idx="446">
                  <c:v>#N/A</c:v>
                </c:pt>
                <c:pt idx="447">
                  <c:v>#N/A</c:v>
                </c:pt>
                <c:pt idx="448">
                  <c:v>#N/A</c:v>
                </c:pt>
                <c:pt idx="449">
                  <c:v>#N/A</c:v>
                </c:pt>
                <c:pt idx="450">
                  <c:v>#N/A</c:v>
                </c:pt>
                <c:pt idx="451">
                  <c:v>#N/A</c:v>
                </c:pt>
                <c:pt idx="452">
                  <c:v>#N/A</c:v>
                </c:pt>
                <c:pt idx="453">
                  <c:v>31.000000000000135</c:v>
                </c:pt>
                <c:pt idx="454">
                  <c:v>#N/A</c:v>
                </c:pt>
                <c:pt idx="455">
                  <c:v>#N/A</c:v>
                </c:pt>
                <c:pt idx="456">
                  <c:v>#N/A</c:v>
                </c:pt>
                <c:pt idx="457">
                  <c:v>#N/A</c:v>
                </c:pt>
                <c:pt idx="458">
                  <c:v>#N/A</c:v>
                </c:pt>
                <c:pt idx="459">
                  <c:v>#N/A</c:v>
                </c:pt>
                <c:pt idx="460">
                  <c:v>#N/A</c:v>
                </c:pt>
                <c:pt idx="461">
                  <c:v>#N/A</c:v>
                </c:pt>
                <c:pt idx="462">
                  <c:v>#N/A</c:v>
                </c:pt>
                <c:pt idx="463">
                  <c:v>32.000000000000149</c:v>
                </c:pt>
                <c:pt idx="464">
                  <c:v>#N/A</c:v>
                </c:pt>
                <c:pt idx="465">
                  <c:v>#N/A</c:v>
                </c:pt>
                <c:pt idx="466">
                  <c:v>#N/A</c:v>
                </c:pt>
                <c:pt idx="467">
                  <c:v>#N/A</c:v>
                </c:pt>
                <c:pt idx="468">
                  <c:v>#N/A</c:v>
                </c:pt>
                <c:pt idx="469">
                  <c:v>#N/A</c:v>
                </c:pt>
                <c:pt idx="470">
                  <c:v>#N/A</c:v>
                </c:pt>
                <c:pt idx="471">
                  <c:v>#N/A</c:v>
                </c:pt>
                <c:pt idx="472">
                  <c:v>#N/A</c:v>
                </c:pt>
                <c:pt idx="473">
                  <c:v>33.000000000000163</c:v>
                </c:pt>
                <c:pt idx="474">
                  <c:v>#N/A</c:v>
                </c:pt>
                <c:pt idx="475">
                  <c:v>#N/A</c:v>
                </c:pt>
                <c:pt idx="476">
                  <c:v>#N/A</c:v>
                </c:pt>
                <c:pt idx="477">
                  <c:v>#N/A</c:v>
                </c:pt>
                <c:pt idx="478">
                  <c:v>#N/A</c:v>
                </c:pt>
                <c:pt idx="479">
                  <c:v>#N/A</c:v>
                </c:pt>
                <c:pt idx="480">
                  <c:v>#N/A</c:v>
                </c:pt>
                <c:pt idx="481">
                  <c:v>#N/A</c:v>
                </c:pt>
                <c:pt idx="482">
                  <c:v>#N/A</c:v>
                </c:pt>
                <c:pt idx="483">
                  <c:v>34.000000000000178</c:v>
                </c:pt>
                <c:pt idx="484">
                  <c:v>#N/A</c:v>
                </c:pt>
                <c:pt idx="485">
                  <c:v>#N/A</c:v>
                </c:pt>
                <c:pt idx="486">
                  <c:v>#N/A</c:v>
                </c:pt>
                <c:pt idx="487">
                  <c:v>#N/A</c:v>
                </c:pt>
                <c:pt idx="488">
                  <c:v>#N/A</c:v>
                </c:pt>
                <c:pt idx="489">
                  <c:v>#N/A</c:v>
                </c:pt>
                <c:pt idx="490">
                  <c:v>#N/A</c:v>
                </c:pt>
                <c:pt idx="491">
                  <c:v>#N/A</c:v>
                </c:pt>
                <c:pt idx="492">
                  <c:v>#N/A</c:v>
                </c:pt>
                <c:pt idx="493">
                  <c:v>35.000000000000192</c:v>
                </c:pt>
                <c:pt idx="494">
                  <c:v>#N/A</c:v>
                </c:pt>
                <c:pt idx="495">
                  <c:v>#N/A</c:v>
                </c:pt>
                <c:pt idx="496">
                  <c:v>#N/A</c:v>
                </c:pt>
                <c:pt idx="497">
                  <c:v>#N/A</c:v>
                </c:pt>
                <c:pt idx="498">
                  <c:v>#N/A</c:v>
                </c:pt>
                <c:pt idx="499">
                  <c:v>#N/A</c:v>
                </c:pt>
                <c:pt idx="500">
                  <c:v>#N/A</c:v>
                </c:pt>
                <c:pt idx="501">
                  <c:v>#N/A</c:v>
                </c:pt>
                <c:pt idx="502">
                  <c:v>#N/A</c:v>
                </c:pt>
                <c:pt idx="503">
                  <c:v>36.000000000000206</c:v>
                </c:pt>
                <c:pt idx="504">
                  <c:v>#N/A</c:v>
                </c:pt>
                <c:pt idx="505">
                  <c:v>#N/A</c:v>
                </c:pt>
                <c:pt idx="506">
                  <c:v>#N/A</c:v>
                </c:pt>
                <c:pt idx="507">
                  <c:v>#N/A</c:v>
                </c:pt>
                <c:pt idx="508">
                  <c:v>#N/A</c:v>
                </c:pt>
                <c:pt idx="509">
                  <c:v>#N/A</c:v>
                </c:pt>
                <c:pt idx="510">
                  <c:v>#N/A</c:v>
                </c:pt>
                <c:pt idx="511">
                  <c:v>#N/A</c:v>
                </c:pt>
                <c:pt idx="512">
                  <c:v>#N/A</c:v>
                </c:pt>
                <c:pt idx="513">
                  <c:v>37.00000000000022</c:v>
                </c:pt>
                <c:pt idx="514">
                  <c:v>#N/A</c:v>
                </c:pt>
                <c:pt idx="515">
                  <c:v>#N/A</c:v>
                </c:pt>
                <c:pt idx="516">
                  <c:v>#N/A</c:v>
                </c:pt>
                <c:pt idx="517">
                  <c:v>#N/A</c:v>
                </c:pt>
                <c:pt idx="518">
                  <c:v>#N/A</c:v>
                </c:pt>
                <c:pt idx="519">
                  <c:v>#N/A</c:v>
                </c:pt>
                <c:pt idx="520">
                  <c:v>#N/A</c:v>
                </c:pt>
                <c:pt idx="521">
                  <c:v>#N/A</c:v>
                </c:pt>
                <c:pt idx="522">
                  <c:v>#N/A</c:v>
                </c:pt>
                <c:pt idx="523">
                  <c:v>38.000000000000234</c:v>
                </c:pt>
                <c:pt idx="524">
                  <c:v>#N/A</c:v>
                </c:pt>
                <c:pt idx="525">
                  <c:v>#N/A</c:v>
                </c:pt>
                <c:pt idx="526">
                  <c:v>#N/A</c:v>
                </c:pt>
                <c:pt idx="527">
                  <c:v>#N/A</c:v>
                </c:pt>
                <c:pt idx="528">
                  <c:v>#N/A</c:v>
                </c:pt>
                <c:pt idx="529">
                  <c:v>#N/A</c:v>
                </c:pt>
                <c:pt idx="530">
                  <c:v>#N/A</c:v>
                </c:pt>
                <c:pt idx="531">
                  <c:v>#N/A</c:v>
                </c:pt>
                <c:pt idx="532">
                  <c:v>#N/A</c:v>
                </c:pt>
                <c:pt idx="533">
                  <c:v>39.000000000000249</c:v>
                </c:pt>
                <c:pt idx="534">
                  <c:v>#N/A</c:v>
                </c:pt>
                <c:pt idx="535">
                  <c:v>#N/A</c:v>
                </c:pt>
                <c:pt idx="536">
                  <c:v>#N/A</c:v>
                </c:pt>
                <c:pt idx="537">
                  <c:v>#N/A</c:v>
                </c:pt>
                <c:pt idx="538">
                  <c:v>#N/A</c:v>
                </c:pt>
                <c:pt idx="539">
                  <c:v>#N/A</c:v>
                </c:pt>
                <c:pt idx="540">
                  <c:v>#N/A</c:v>
                </c:pt>
                <c:pt idx="541">
                  <c:v>#N/A</c:v>
                </c:pt>
                <c:pt idx="542">
                  <c:v>#N/A</c:v>
                </c:pt>
                <c:pt idx="543">
                  <c:v>40.000000000000263</c:v>
                </c:pt>
                <c:pt idx="544">
                  <c:v>#N/A</c:v>
                </c:pt>
                <c:pt idx="545">
                  <c:v>#N/A</c:v>
                </c:pt>
                <c:pt idx="546">
                  <c:v>#N/A</c:v>
                </c:pt>
                <c:pt idx="547">
                  <c:v>#N/A</c:v>
                </c:pt>
                <c:pt idx="548">
                  <c:v>#N/A</c:v>
                </c:pt>
                <c:pt idx="549">
                  <c:v>#N/A</c:v>
                </c:pt>
                <c:pt idx="550">
                  <c:v>#N/A</c:v>
                </c:pt>
                <c:pt idx="551">
                  <c:v>#N/A</c:v>
                </c:pt>
                <c:pt idx="552">
                  <c:v>#N/A</c:v>
                </c:pt>
                <c:pt idx="553">
                  <c:v>41.000000000000277</c:v>
                </c:pt>
                <c:pt idx="554">
                  <c:v>#N/A</c:v>
                </c:pt>
                <c:pt idx="555">
                  <c:v>#N/A</c:v>
                </c:pt>
                <c:pt idx="556">
                  <c:v>#N/A</c:v>
                </c:pt>
                <c:pt idx="557">
                  <c:v>#N/A</c:v>
                </c:pt>
                <c:pt idx="558">
                  <c:v>#N/A</c:v>
                </c:pt>
                <c:pt idx="559">
                  <c:v>#N/A</c:v>
                </c:pt>
                <c:pt idx="560">
                  <c:v>#N/A</c:v>
                </c:pt>
                <c:pt idx="561">
                  <c:v>#N/A</c:v>
                </c:pt>
                <c:pt idx="562">
                  <c:v>#N/A</c:v>
                </c:pt>
                <c:pt idx="563">
                  <c:v>42.000000000000291</c:v>
                </c:pt>
                <c:pt idx="564">
                  <c:v>#N/A</c:v>
                </c:pt>
                <c:pt idx="565">
                  <c:v>#N/A</c:v>
                </c:pt>
                <c:pt idx="566">
                  <c:v>#N/A</c:v>
                </c:pt>
                <c:pt idx="567">
                  <c:v>#N/A</c:v>
                </c:pt>
                <c:pt idx="568">
                  <c:v>#N/A</c:v>
                </c:pt>
                <c:pt idx="569">
                  <c:v>#N/A</c:v>
                </c:pt>
                <c:pt idx="570">
                  <c:v>#N/A</c:v>
                </c:pt>
                <c:pt idx="571">
                  <c:v>#N/A</c:v>
                </c:pt>
                <c:pt idx="572">
                  <c:v>#N/A</c:v>
                </c:pt>
                <c:pt idx="573">
                  <c:v>43.000000000000306</c:v>
                </c:pt>
                <c:pt idx="574">
                  <c:v>#N/A</c:v>
                </c:pt>
                <c:pt idx="575">
                  <c:v>#N/A</c:v>
                </c:pt>
                <c:pt idx="576">
                  <c:v>#N/A</c:v>
                </c:pt>
                <c:pt idx="577">
                  <c:v>#N/A</c:v>
                </c:pt>
                <c:pt idx="578">
                  <c:v>#N/A</c:v>
                </c:pt>
                <c:pt idx="579">
                  <c:v>#N/A</c:v>
                </c:pt>
                <c:pt idx="580">
                  <c:v>#N/A</c:v>
                </c:pt>
                <c:pt idx="581">
                  <c:v>#N/A</c:v>
                </c:pt>
                <c:pt idx="582">
                  <c:v>#N/A</c:v>
                </c:pt>
                <c:pt idx="583">
                  <c:v>44.00000000000032</c:v>
                </c:pt>
                <c:pt idx="584">
                  <c:v>#N/A</c:v>
                </c:pt>
                <c:pt idx="585">
                  <c:v>#N/A</c:v>
                </c:pt>
                <c:pt idx="586">
                  <c:v>#N/A</c:v>
                </c:pt>
                <c:pt idx="587">
                  <c:v>#N/A</c:v>
                </c:pt>
                <c:pt idx="588">
                  <c:v>#N/A</c:v>
                </c:pt>
                <c:pt idx="589">
                  <c:v>#N/A</c:v>
                </c:pt>
                <c:pt idx="590">
                  <c:v>#N/A</c:v>
                </c:pt>
                <c:pt idx="591">
                  <c:v>#N/A</c:v>
                </c:pt>
                <c:pt idx="592">
                  <c:v>#N/A</c:v>
                </c:pt>
                <c:pt idx="593">
                  <c:v>45.000000000000334</c:v>
                </c:pt>
                <c:pt idx="594">
                  <c:v>#N/A</c:v>
                </c:pt>
                <c:pt idx="595">
                  <c:v>#N/A</c:v>
                </c:pt>
                <c:pt idx="596">
                  <c:v>#N/A</c:v>
                </c:pt>
                <c:pt idx="597">
                  <c:v>#N/A</c:v>
                </c:pt>
                <c:pt idx="598">
                  <c:v>#N/A</c:v>
                </c:pt>
                <c:pt idx="599">
                  <c:v>#N/A</c:v>
                </c:pt>
                <c:pt idx="600">
                  <c:v>#N/A</c:v>
                </c:pt>
                <c:pt idx="601">
                  <c:v>#N/A</c:v>
                </c:pt>
                <c:pt idx="602">
                  <c:v>#N/A</c:v>
                </c:pt>
                <c:pt idx="603">
                  <c:v>46.000000000000348</c:v>
                </c:pt>
                <c:pt idx="604">
                  <c:v>#N/A</c:v>
                </c:pt>
                <c:pt idx="605">
                  <c:v>#N/A</c:v>
                </c:pt>
                <c:pt idx="606">
                  <c:v>#N/A</c:v>
                </c:pt>
                <c:pt idx="607">
                  <c:v>#N/A</c:v>
                </c:pt>
                <c:pt idx="608">
                  <c:v>#N/A</c:v>
                </c:pt>
                <c:pt idx="609">
                  <c:v>#N/A</c:v>
                </c:pt>
                <c:pt idx="610">
                  <c:v>#N/A</c:v>
                </c:pt>
                <c:pt idx="611">
                  <c:v>#N/A</c:v>
                </c:pt>
                <c:pt idx="612">
                  <c:v>#N/A</c:v>
                </c:pt>
                <c:pt idx="613">
                  <c:v>47.000000000000362</c:v>
                </c:pt>
                <c:pt idx="614">
                  <c:v>#N/A</c:v>
                </c:pt>
                <c:pt idx="615">
                  <c:v>#N/A</c:v>
                </c:pt>
                <c:pt idx="616">
                  <c:v>#N/A</c:v>
                </c:pt>
                <c:pt idx="617">
                  <c:v>#N/A</c:v>
                </c:pt>
                <c:pt idx="618">
                  <c:v>#N/A</c:v>
                </c:pt>
                <c:pt idx="619">
                  <c:v>#N/A</c:v>
                </c:pt>
                <c:pt idx="620">
                  <c:v>#N/A</c:v>
                </c:pt>
                <c:pt idx="621">
                  <c:v>#N/A</c:v>
                </c:pt>
                <c:pt idx="622">
                  <c:v>#N/A</c:v>
                </c:pt>
                <c:pt idx="623">
                  <c:v>48.000000000000377</c:v>
                </c:pt>
                <c:pt idx="624">
                  <c:v>#N/A</c:v>
                </c:pt>
                <c:pt idx="625">
                  <c:v>#N/A</c:v>
                </c:pt>
                <c:pt idx="626">
                  <c:v>#N/A</c:v>
                </c:pt>
                <c:pt idx="627">
                  <c:v>#N/A</c:v>
                </c:pt>
                <c:pt idx="628">
                  <c:v>#N/A</c:v>
                </c:pt>
                <c:pt idx="629">
                  <c:v>#N/A</c:v>
                </c:pt>
                <c:pt idx="630">
                  <c:v>#N/A</c:v>
                </c:pt>
                <c:pt idx="631">
                  <c:v>#N/A</c:v>
                </c:pt>
                <c:pt idx="632">
                  <c:v>#N/A</c:v>
                </c:pt>
                <c:pt idx="633">
                  <c:v>49.000000000000391</c:v>
                </c:pt>
                <c:pt idx="634">
                  <c:v>#N/A</c:v>
                </c:pt>
                <c:pt idx="635">
                  <c:v>#N/A</c:v>
                </c:pt>
                <c:pt idx="636">
                  <c:v>#N/A</c:v>
                </c:pt>
                <c:pt idx="637">
                  <c:v>#N/A</c:v>
                </c:pt>
                <c:pt idx="638">
                  <c:v>#N/A</c:v>
                </c:pt>
                <c:pt idx="639">
                  <c:v>#N/A</c:v>
                </c:pt>
                <c:pt idx="640">
                  <c:v>#N/A</c:v>
                </c:pt>
                <c:pt idx="641">
                  <c:v>#N/A</c:v>
                </c:pt>
                <c:pt idx="642">
                  <c:v>#N/A</c:v>
                </c:pt>
                <c:pt idx="643">
                  <c:v>50.000000000000405</c:v>
                </c:pt>
                <c:pt idx="644">
                  <c:v>#N/A</c:v>
                </c:pt>
                <c:pt idx="645">
                  <c:v>#N/A</c:v>
                </c:pt>
                <c:pt idx="646">
                  <c:v>#N/A</c:v>
                </c:pt>
                <c:pt idx="647">
                  <c:v>#N/A</c:v>
                </c:pt>
                <c:pt idx="648">
                  <c:v>#N/A</c:v>
                </c:pt>
                <c:pt idx="649">
                  <c:v>#N/A</c:v>
                </c:pt>
                <c:pt idx="650">
                  <c:v>#N/A</c:v>
                </c:pt>
                <c:pt idx="651">
                  <c:v>#N/A</c:v>
                </c:pt>
                <c:pt idx="652">
                  <c:v>#N/A</c:v>
                </c:pt>
                <c:pt idx="653">
                  <c:v>51.000000000000419</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353.98669985348454</c:v>
                </c:pt>
                <c:pt idx="1">
                  <c:v>354.68215014718174</c:v>
                </c:pt>
                <c:pt idx="2">
                  <c:v>355.38702533099115</c:v>
                </c:pt>
                <c:pt idx="3">
                  <c:v>356.11130318136867</c:v>
                </c:pt>
                <c:pt idx="4">
                  <c:v>356.85836240992984</c:v>
                </c:pt>
                <c:pt idx="5">
                  <c:v>357.6274035893378</c:v>
                </c:pt>
                <c:pt idx="6">
                  <c:v>358.41786685697389</c:v>
                </c:pt>
                <c:pt idx="7">
                  <c:v>359.22967489678928</c:v>
                </c:pt>
                <c:pt idx="8">
                  <c:v>360.06299209418052</c:v>
                </c:pt>
                <c:pt idx="9">
                  <c:v>360.91798281747469</c:v>
                </c:pt>
                <c:pt idx="10">
                  <c:v>361.7948114098628</c:v>
                </c:pt>
                <c:pt idx="11">
                  <c:v>362.69361700841603</c:v>
                </c:pt>
                <c:pt idx="12">
                  <c:v>363.61448827199393</c:v>
                </c:pt>
                <c:pt idx="13">
                  <c:v>364.55748842080715</c:v>
                </c:pt>
                <c:pt idx="14">
                  <c:v>365.52268036805651</c:v>
                </c:pt>
                <c:pt idx="15">
                  <c:v>366.51012671384689</c:v>
                </c:pt>
                <c:pt idx="16">
                  <c:v>367.51988973920362</c:v>
                </c:pt>
                <c:pt idx="17">
                  <c:v>368.55203140018466</c:v>
                </c:pt>
                <c:pt idx="18">
                  <c:v>369.60661332208178</c:v>
                </c:pt>
                <c:pt idx="19">
                  <c:v>370.683696793705</c:v>
                </c:pt>
                <c:pt idx="20">
                  <c:v>371.78334276174553</c:v>
                </c:pt>
                <c:pt idx="21">
                  <c:v>372.90560167714057</c:v>
                </c:pt>
                <c:pt idx="22">
                  <c:v>374.0505033053841</c:v>
                </c:pt>
                <c:pt idx="23">
                  <c:v>375.21806682141732</c:v>
                </c:pt>
                <c:pt idx="24">
                  <c:v>376.40831094168857</c:v>
                </c:pt>
                <c:pt idx="25">
                  <c:v>377.62125392083459</c:v>
                </c:pt>
                <c:pt idx="26">
                  <c:v>378.8569135484617</c:v>
                </c:pt>
                <c:pt idx="27">
                  <c:v>380.11530714602236</c:v>
                </c:pt>
                <c:pt idx="28">
                  <c:v>381.39645156378481</c:v>
                </c:pt>
                <c:pt idx="29">
                  <c:v>382.70036317789243</c:v>
                </c:pt>
                <c:pt idx="30">
                  <c:v>384.02705788751052</c:v>
                </c:pt>
                <c:pt idx="31">
                  <c:v>385.37655111205828</c:v>
                </c:pt>
                <c:pt idx="32">
                  <c:v>386.74885778852371</c:v>
                </c:pt>
                <c:pt idx="33">
                  <c:v>388.14399236885964</c:v>
                </c:pt>
                <c:pt idx="34">
                  <c:v>389.56196881745956</c:v>
                </c:pt>
                <c:pt idx="35">
                  <c:v>391.0028006087108</c:v>
                </c:pt>
                <c:pt idx="36">
                  <c:v>392.46650072462484</c:v>
                </c:pt>
                <c:pt idx="37">
                  <c:v>393.95308165254272</c:v>
                </c:pt>
                <c:pt idx="38">
                  <c:v>395.46255538291456</c:v>
                </c:pt>
                <c:pt idx="39">
                  <c:v>396.9949334071523</c:v>
                </c:pt>
                <c:pt idx="40">
                  <c:v>398.5502267155548</c:v>
                </c:pt>
                <c:pt idx="41">
                  <c:v>400.12843781403581</c:v>
                </c:pt>
                <c:pt idx="42">
                  <c:v>401.72955271493953</c:v>
                </c:pt>
                <c:pt idx="43">
                  <c:v>403.35354888506117</c:v>
                </c:pt>
                <c:pt idx="44">
                  <c:v>405.00040322079485</c:v>
                </c:pt>
                <c:pt idx="45">
                  <c:v>406.67009204856737</c:v>
                </c:pt>
                <c:pt idx="46">
                  <c:v>408.36259112535964</c:v>
                </c:pt>
                <c:pt idx="47">
                  <c:v>410.07787563931379</c:v>
                </c:pt>
                <c:pt idx="48">
                  <c:v>411.81592021042559</c:v>
                </c:pt>
                <c:pt idx="49">
                  <c:v>413.57669889132058</c:v>
                </c:pt>
                <c:pt idx="50">
                  <c:v>415.36018516811316</c:v>
                </c:pt>
                <c:pt idx="51">
                  <c:v>417.16635196134763</c:v>
                </c:pt>
                <c:pt idx="52">
                  <c:v>418.99517162702017</c:v>
                </c:pt>
                <c:pt idx="53">
                  <c:v>420.84661595768085</c:v>
                </c:pt>
                <c:pt idx="54">
                  <c:v>422.72065618361501</c:v>
                </c:pt>
                <c:pt idx="55">
                  <c:v>424.61726297410269</c:v>
                </c:pt>
                <c:pt idx="56">
                  <c:v>426.53640643875588</c:v>
                </c:pt>
                <c:pt idx="57">
                  <c:v>428.47805612893222</c:v>
                </c:pt>
                <c:pt idx="58">
                  <c:v>430.44218103922475</c:v>
                </c:pt>
                <c:pt idx="59">
                  <c:v>432.42874960902674</c:v>
                </c:pt>
                <c:pt idx="60">
                  <c:v>434.43772972417088</c:v>
                </c:pt>
                <c:pt idx="61">
                  <c:v>436.46908871864196</c:v>
                </c:pt>
                <c:pt idx="62">
                  <c:v>438.52279337636264</c:v>
                </c:pt>
                <c:pt idx="63">
                  <c:v>440.5988099330512</c:v>
                </c:pt>
                <c:pt idx="64">
                  <c:v>442.69710407815057</c:v>
                </c:pt>
                <c:pt idx="65">
                  <c:v>444.8176409568282</c:v>
                </c:pt>
                <c:pt idx="66">
                  <c:v>446.96038517204585</c:v>
                </c:pt>
                <c:pt idx="67">
                  <c:v>449.12530078669835</c:v>
                </c:pt>
                <c:pt idx="68">
                  <c:v>451.31235132582128</c:v>
                </c:pt>
                <c:pt idx="69">
                  <c:v>453.52149977886609</c:v>
                </c:pt>
                <c:pt idx="70">
                  <c:v>455.75270860204228</c:v>
                </c:pt>
                <c:pt idx="71">
                  <c:v>458.00593972072619</c:v>
                </c:pt>
                <c:pt idx="72">
                  <c:v>460.28115453193504</c:v>
                </c:pt>
                <c:pt idx="73">
                  <c:v>462.5783139068663</c:v>
                </c:pt>
                <c:pt idx="74">
                  <c:v>464.8973781935008</c:v>
                </c:pt>
                <c:pt idx="75">
                  <c:v>467.23830721926953</c:v>
                </c:pt>
                <c:pt idx="76">
                  <c:v>469.60106029378318</c:v>
                </c:pt>
                <c:pt idx="77">
                  <c:v>471.98559621162343</c:v>
                </c:pt>
                <c:pt idx="78">
                  <c:v>474.39187325519578</c:v>
                </c:pt>
                <c:pt idx="79">
                  <c:v>476.81984919764255</c:v>
                </c:pt>
                <c:pt idx="80">
                  <c:v>479.26948130581599</c:v>
                </c:pt>
                <c:pt idx="81">
                  <c:v>481.74071804194847</c:v>
                </c:pt>
                <c:pt idx="82">
                  <c:v>484.23349074658995</c:v>
                </c:pt>
                <c:pt idx="83">
                  <c:v>486.74772192809752</c:v>
                </c:pt>
                <c:pt idx="84">
                  <c:v>489.28333357234942</c:v>
                </c:pt>
                <c:pt idx="85">
                  <c:v>491.84024714875682</c:v>
                </c:pt>
                <c:pt idx="86">
                  <c:v>494.41838361632841</c:v>
                </c:pt>
                <c:pt idx="87">
                  <c:v>497.01766342978647</c:v>
                </c:pt>
                <c:pt idx="88">
                  <c:v>499.63800654573265</c:v>
                </c:pt>
                <c:pt idx="89">
                  <c:v>502.27933242886223</c:v>
                </c:pt>
                <c:pt idx="90">
                  <c:v>504.94156005822504</c:v>
                </c:pt>
                <c:pt idx="91">
                  <c:v>507.62460424244375</c:v>
                </c:pt>
                <c:pt idx="92">
                  <c:v>510.32837192786718</c:v>
                </c:pt>
                <c:pt idx="93">
                  <c:v>513.05276589185212</c:v>
                </c:pt>
                <c:pt idx="94">
                  <c:v>515.79768844385433</c:v>
                </c:pt>
                <c:pt idx="95">
                  <c:v>518.56304143321574</c:v>
                </c:pt>
                <c:pt idx="96">
                  <c:v>521.34872625698404</c:v>
                </c:pt>
                <c:pt idx="97">
                  <c:v>524.15464386776239</c:v>
                </c:pt>
                <c:pt idx="98">
                  <c:v>526.98069478158789</c:v>
                </c:pt>
                <c:pt idx="99">
                  <c:v>529.82677908583639</c:v>
                </c:pt>
                <c:pt idx="100">
                  <c:v>532.69279644715198</c:v>
                </c:pt>
                <c:pt idx="101">
                  <c:v>535.57864552526132</c:v>
                </c:pt>
                <c:pt idx="102">
                  <c:v>538.48422338587909</c:v>
                </c:pt>
                <c:pt idx="103">
                  <c:v>541.40942610257639</c:v>
                </c:pt>
                <c:pt idx="104">
                  <c:v>544.35414935970289</c:v>
                </c:pt>
                <c:pt idx="105">
                  <c:v>547.31828846062444</c:v>
                </c:pt>
                <c:pt idx="106">
                  <c:v>550.30173833597291</c:v>
                </c:pt>
                <c:pt idx="107">
                  <c:v>553.3043935519064</c:v>
                </c:pt>
                <c:pt idx="108">
                  <c:v>556.32614831837714</c:v>
                </c:pt>
                <c:pt idx="109">
                  <c:v>559.36689649740697</c:v>
                </c:pt>
                <c:pt idx="110">
                  <c:v>562.42653161136673</c:v>
                </c:pt>
                <c:pt idx="111">
                  <c:v>565.50495373519936</c:v>
                </c:pt>
                <c:pt idx="112">
                  <c:v>568.60207639697978</c:v>
                </c:pt>
                <c:pt idx="113">
                  <c:v>571.71781970065626</c:v>
                </c:pt>
                <c:pt idx="114">
                  <c:v>574.85210343930316</c:v>
                </c:pt>
                <c:pt idx="115">
                  <c:v>578.00484710110311</c:v>
                </c:pt>
                <c:pt idx="116">
                  <c:v>581.17596987533955</c:v>
                </c:pt>
                <c:pt idx="117">
                  <c:v>584.36539065839804</c:v>
                </c:pt>
                <c:pt idx="118">
                  <c:v>587.57302805977554</c:v>
                </c:pt>
                <c:pt idx="119">
                  <c:v>590.79880040809587</c:v>
                </c:pt>
                <c:pt idx="120">
                  <c:v>594.04262575713119</c:v>
                </c:pt>
                <c:pt idx="121">
                  <c:v>597.30441040163487</c:v>
                </c:pt>
                <c:pt idx="122">
                  <c:v>600.58403738276343</c:v>
                </c:pt>
                <c:pt idx="123">
                  <c:v>603.88137799392587</c:v>
                </c:pt>
                <c:pt idx="124">
                  <c:v>607.19630329898234</c:v>
                </c:pt>
                <c:pt idx="125">
                  <c:v>610.5286841421248</c:v>
                </c:pt>
                <c:pt idx="126">
                  <c:v>613.87839115772113</c:v>
                </c:pt>
                <c:pt idx="127">
                  <c:v>617.24529478012141</c:v>
                </c:pt>
                <c:pt idx="128">
                  <c:v>620.62926525342357</c:v>
                </c:pt>
                <c:pt idx="129">
                  <c:v>624.0301726411966</c:v>
                </c:pt>
                <c:pt idx="130">
                  <c:v>627.44788683616025</c:v>
                </c:pt>
                <c:pt idx="131">
                  <c:v>630.88227454275875</c:v>
                </c:pt>
                <c:pt idx="132">
                  <c:v>634.33319625816512</c:v>
                </c:pt>
                <c:pt idx="133">
                  <c:v>637.80050931369999</c:v>
                </c:pt>
                <c:pt idx="134">
                  <c:v>641.28407091825693</c:v>
                </c:pt>
                <c:pt idx="135">
                  <c:v>644.78373816879969</c:v>
                </c:pt>
                <c:pt idx="136">
                  <c:v>648.29936806079252</c:v>
                </c:pt>
                <c:pt idx="137">
                  <c:v>651.83081749856012</c:v>
                </c:pt>
                <c:pt idx="138">
                  <c:v>655.37794330557642</c:v>
                </c:pt>
                <c:pt idx="139">
                  <c:v>658.94060223468045</c:v>
                </c:pt>
                <c:pt idx="140">
                  <c:v>662.51865097821667</c:v>
                </c:pt>
                <c:pt idx="141">
                  <c:v>666.11190976172941</c:v>
                </c:pt>
                <c:pt idx="142">
                  <c:v>669.72012593541729</c:v>
                </c:pt>
                <c:pt idx="143">
                  <c:v>673.34301048855139</c:v>
                </c:pt>
                <c:pt idx="144">
                  <c:v>676.98027457375167</c:v>
                </c:pt>
                <c:pt idx="145">
                  <c:v>680.63162953215544</c:v>
                </c:pt>
                <c:pt idx="146">
                  <c:v>684.29678691823653</c:v>
                </c:pt>
                <c:pt idx="147">
                  <c:v>687.97545852426867</c:v>
                </c:pt>
                <c:pt idx="148">
                  <c:v>691.66735640443108</c:v>
                </c:pt>
                <c:pt idx="149">
                  <c:v>695.37219289855091</c:v>
                </c:pt>
                <c:pt idx="150">
                  <c:v>699.08968065547913</c:v>
                </c:pt>
                <c:pt idx="151">
                  <c:v>702.81953265609661</c:v>
                </c:pt>
                <c:pt idx="152">
                  <c:v>706.56146223594624</c:v>
                </c:pt>
                <c:pt idx="153">
                  <c:v>710.3151831074897</c:v>
                </c:pt>
                <c:pt idx="154">
                  <c:v>714.08040938198428</c:v>
                </c:pt>
                <c:pt idx="155">
                  <c:v>717.85685559097806</c:v>
                </c:pt>
                <c:pt idx="156">
                  <c:v>721.64406280294088</c:v>
                </c:pt>
                <c:pt idx="157">
                  <c:v>725.44122494134126</c:v>
                </c:pt>
                <c:pt idx="158">
                  <c:v>729.24736350564865</c:v>
                </c:pt>
                <c:pt idx="159">
                  <c:v>733.06150216448589</c:v>
                </c:pt>
                <c:pt idx="160">
                  <c:v>736.882666921897</c:v>
                </c:pt>
                <c:pt idx="161">
                  <c:v>740.70966473401563</c:v>
                </c:pt>
                <c:pt idx="162">
                  <c:v>744.54086268895458</c:v>
                </c:pt>
                <c:pt idx="163">
                  <c:v>748.37443239153674</c:v>
                </c:pt>
                <c:pt idx="164">
                  <c:v>752.20859388936617</c:v>
                </c:pt>
                <c:pt idx="165">
                  <c:v>756.04180668333197</c:v>
                </c:pt>
                <c:pt idx="166">
                  <c:v>759.87295992102986</c:v>
                </c:pt>
                <c:pt idx="167">
                  <c:v>763.70099800688388</c:v>
                </c:pt>
                <c:pt idx="168">
                  <c:v>767.52466413865704</c:v>
                </c:pt>
                <c:pt idx="169">
                  <c:v>771.34232976878661</c:v>
                </c:pt>
                <c:pt idx="170">
                  <c:v>775.15194169297638</c:v>
                </c:pt>
                <c:pt idx="171">
                  <c:v>778.95207770053025</c:v>
                </c:pt>
                <c:pt idx="172">
                  <c:v>782.74241397448998</c:v>
                </c:pt>
                <c:pt idx="173">
                  <c:v>786.52299903847427</c:v>
                </c:pt>
                <c:pt idx="174">
                  <c:v>790.29388103261726</c:v>
                </c:pt>
                <c:pt idx="175">
                  <c:v>794.05510771763556</c:v>
                </c:pt>
                <c:pt idx="176">
                  <c:v>797.8067264788408</c:v>
                </c:pt>
                <c:pt idx="177">
                  <c:v>801.54878433010003</c:v>
                </c:pt>
                <c:pt idx="178">
                  <c:v>805.28132791774226</c:v>
                </c:pt>
                <c:pt idx="179">
                  <c:v>809.0044035244149</c:v>
                </c:pt>
                <c:pt idx="180">
                  <c:v>812.71805707288809</c:v>
                </c:pt>
                <c:pt idx="181">
                  <c:v>816.42233412981034</c:v>
                </c:pt>
                <c:pt idx="182">
                  <c:v>820.11727990941392</c:v>
                </c:pt>
                <c:pt idx="183">
                  <c:v>823.80293927717264</c:v>
                </c:pt>
                <c:pt idx="184">
                  <c:v>827.47935675341159</c:v>
                </c:pt>
                <c:pt idx="185">
                  <c:v>831.14657651687014</c:v>
                </c:pt>
                <c:pt idx="186">
                  <c:v>834.80464240821891</c:v>
                </c:pt>
                <c:pt idx="187">
                  <c:v>838.453597933531</c:v>
                </c:pt>
                <c:pt idx="188">
                  <c:v>842.09348626770884</c:v>
                </c:pt>
                <c:pt idx="189">
                  <c:v>845.72435025786672</c:v>
                </c:pt>
                <c:pt idx="190">
                  <c:v>849.34623242666999</c:v>
                </c:pt>
                <c:pt idx="191">
                  <c:v>852.9591749756321</c:v>
                </c:pt>
                <c:pt idx="192">
                  <c:v>856.56321978836877</c:v>
                </c:pt>
                <c:pt idx="193">
                  <c:v>860.15840843381125</c:v>
                </c:pt>
                <c:pt idx="194">
                  <c:v>863.74478216937894</c:v>
                </c:pt>
                <c:pt idx="195">
                  <c:v>867.3223819441115</c:v>
                </c:pt>
                <c:pt idx="196">
                  <c:v>870.89124840176191</c:v>
                </c:pt>
                <c:pt idx="197">
                  <c:v>874.45142188385023</c:v>
                </c:pt>
                <c:pt idx="198">
                  <c:v>878.00294243267888</c:v>
                </c:pt>
                <c:pt idx="199">
                  <c:v>881.54584979431093</c:v>
                </c:pt>
                <c:pt idx="200">
                  <c:v>885.08018342151013</c:v>
                </c:pt>
                <c:pt idx="201">
                  <c:v>919.95499613257027</c:v>
                </c:pt>
                <c:pt idx="202">
                  <c:v>953.99740110697701</c:v>
                </c:pt>
                <c:pt idx="203">
                  <c:v>987.24423935005439</c:v>
                </c:pt>
                <c:pt idx="204">
                  <c:v>1019.7297665584213</c:v>
                </c:pt>
                <c:pt idx="205">
                  <c:v>1051.4858924250425</c:v>
                </c:pt>
                <c:pt idx="206">
                  <c:v>1082.54239262703</c:v>
                </c:pt>
                <c:pt idx="207">
                  <c:v>1112.9270971782259</c:v>
                </c:pt>
                <c:pt idx="208">
                  <c:v>1142.6660582595368</c:v>
                </c:pt>
                <c:pt idx="209">
                  <c:v>1171.78370016965</c:v>
                </c:pt>
                <c:pt idx="210">
                  <c:v>1200.30295364823</c:v>
                </c:pt>
                <c:pt idx="211">
                  <c:v>1228.2453764979998</c:v>
                </c:pt>
                <c:pt idx="212">
                  <c:v>1255.6312621593579</c:v>
                </c:pt>
                <c:pt idx="213">
                  <c:v>1282.479737661849</c:v>
                </c:pt>
                <c:pt idx="214">
                  <c:v>1308.8088521832485</c:v>
                </c:pt>
                <c:pt idx="215">
                  <c:v>1334.6356572830621</c:v>
                </c:pt>
                <c:pt idx="216">
                  <c:v>1359.9762797378608</c:v>
                </c:pt>
                <c:pt idx="217">
                  <c:v>1384.8459877870084</c:v>
                </c:pt>
                <c:pt idx="218">
                  <c:v>1409.2592514956186</c:v>
                </c:pt>
                <c:pt idx="219">
                  <c:v>1433.2297978542895</c:v>
                </c:pt>
                <c:pt idx="220">
                  <c:v>1456.7706611600181</c:v>
                </c:pt>
                <c:pt idx="221">
                  <c:v>1479.8942291578237</c:v>
                </c:pt>
                <c:pt idx="222">
                  <c:v>1502.6122853664585</c:v>
                </c:pt>
                <c:pt idx="223">
                  <c:v>1524.9360479628476</c:v>
                </c:pt>
                <c:pt idx="224">
                  <c:v>1546.8762055574912</c:v>
                </c:pt>
                <c:pt idx="225">
                  <c:v>1568.4429501560742</c:v>
                </c:pt>
                <c:pt idx="226">
                  <c:v>1589.6460075701877</c:v>
                </c:pt>
                <c:pt idx="227">
                  <c:v>1610.4946655117233</c:v>
                </c:pt>
                <c:pt idx="228">
                  <c:v>1630.9977995806119</c:v>
                </c:pt>
                <c:pt idx="229">
                  <c:v>1651.1638973336719</c:v>
                </c:pt>
                <c:pt idx="230">
                  <c:v>1671.00108060301</c:v>
                </c:pt>
                <c:pt idx="231">
                  <c:v>1690.5171262153399</c:v>
                </c:pt>
                <c:pt idx="232">
                  <c:v>1709.7194852484724</c:v>
                </c:pt>
                <c:pt idx="233">
                  <c:v>1728.6153009478132</c:v>
                </c:pt>
                <c:pt idx="234">
                  <c:v>1747.2114254137887</c:v>
                </c:pt>
                <c:pt idx="235">
                  <c:v>1765.5144351605093</c:v>
                </c:pt>
                <c:pt idx="236">
                  <c:v>1783.5306456365158</c:v>
                </c:pt>
                <c:pt idx="237">
                  <c:v>1801.2661247900023</c:v>
                </c:pt>
                <c:pt idx="238">
                  <c:v>1818.7267057533459</c:v>
                </c:pt>
                <c:pt idx="239">
                  <c:v>1835.9179987149969</c:v>
                </c:pt>
                <c:pt idx="240">
                  <c:v>1852.8454020406987</c:v>
                </c:pt>
                <c:pt idx="241">
                  <c:v>1869.514112700542</c:v>
                </c:pt>
                <c:pt idx="242">
                  <c:v>1885.9291360534348</c:v>
                </c:pt>
                <c:pt idx="243">
                  <c:v>1902.0952950361345</c:v>
                </c:pt>
                <c:pt idx="244">
                  <c:v>1918.0172387999849</c:v>
                </c:pt>
                <c:pt idx="245">
                  <c:v>1933.6994508348835</c:v>
                </c:pt>
                <c:pt idx="246">
                  <c:v>1949.1462566167268</c:v>
                </c:pt>
                <c:pt idx="247">
                  <c:v>1964.3618308116158</c:v>
                </c:pt>
                <c:pt idx="248">
                  <c:v>1979.3502040674136</c:v>
                </c:pt>
                <c:pt idx="249">
                  <c:v>1994.1152694207965</c:v>
                </c:pt>
                <c:pt idx="250">
                  <c:v>2008.6607883457223</c:v>
                </c:pt>
                <c:pt idx="251">
                  <c:v>2022.9903964672108</c:v>
                </c:pt>
                <c:pt idx="252">
                  <c:v>2037.1076089624878</c:v>
                </c:pt>
                <c:pt idx="253">
                  <c:v>2051.0158256698605</c:v>
                </c:pt>
                <c:pt idx="254">
                  <c:v>2064.7183359241526</c:v>
                </c:pt>
                <c:pt idx="255">
                  <c:v>2078.2183231361237</c:v>
                </c:pt>
                <c:pt idx="256">
                  <c:v>2091.5188691320081</c:v>
                </c:pt>
                <c:pt idx="257">
                  <c:v>2104.6229582681322</c:v>
                </c:pt>
                <c:pt idx="258">
                  <c:v>2117.5334813344825</c:v>
                </c:pt>
                <c:pt idx="259">
                  <c:v>2130.2532392601133</c:v>
                </c:pt>
                <c:pt idx="260">
                  <c:v>2142.7849466323573</c:v>
                </c:pt>
                <c:pt idx="261">
                  <c:v>2155.1312350409785</c:v>
                </c:pt>
                <c:pt idx="262">
                  <c:v>2167.2946562576235</c:v>
                </c:pt>
                <c:pt idx="263">
                  <c:v>2179.2776852602233</c:v>
                </c:pt>
                <c:pt idx="264">
                  <c:v>2191.0827231113349</c:v>
                </c:pt>
                <c:pt idx="265">
                  <c:v>2202.7120996988165</c:v>
                </c:pt>
                <c:pt idx="266">
                  <c:v>2214.1680763466616</c:v>
                </c:pt>
                <c:pt idx="267">
                  <c:v>2225.4528483033064</c:v>
                </c:pt>
                <c:pt idx="268">
                  <c:v>2236.5685471142474</c:v>
                </c:pt>
                <c:pt idx="269">
                  <c:v>2247.5172428853593</c:v>
                </c:pt>
                <c:pt idx="270">
                  <c:v>2258.3009464429006</c:v>
                </c:pt>
                <c:pt idx="271">
                  <c:v>2268.9216113958068</c:v>
                </c:pt>
                <c:pt idx="272">
                  <c:v>2279.3811361055268</c:v>
                </c:pt>
                <c:pt idx="273">
                  <c:v>2289.6813655683218</c:v>
                </c:pt>
                <c:pt idx="274">
                  <c:v>2299.824093214655</c:v>
                </c:pt>
                <c:pt idx="275">
                  <c:v>2309.8110626300022</c:v>
                </c:pt>
                <c:pt idx="276">
                  <c:v>2319.6439692011654</c:v>
                </c:pt>
                <c:pt idx="277">
                  <c:v>2329.3244616919169</c:v>
                </c:pt>
                <c:pt idx="278">
                  <c:v>2338.8541437515814</c:v>
                </c:pt>
                <c:pt idx="279">
                  <c:v>2348.234575359942</c:v>
                </c:pt>
                <c:pt idx="280">
                  <c:v>2357.46727421167</c:v>
                </c:pt>
                <c:pt idx="281">
                  <c:v>2366.5537170432835</c:v>
                </c:pt>
                <c:pt idx="282">
                  <c:v>2375.495340905476</c:v>
                </c:pt>
                <c:pt idx="283">
                  <c:v>2384.2935443834849</c:v>
                </c:pt>
                <c:pt idx="284">
                  <c:v>2392.9496887680334</c:v>
                </c:pt>
                <c:pt idx="285">
                  <c:v>2401.4650991792259</c:v>
                </c:pt>
                <c:pt idx="286">
                  <c:v>2409.8410656456563</c:v>
                </c:pt>
                <c:pt idx="287">
                  <c:v>2418.0788441408545</c:v>
                </c:pt>
                <c:pt idx="288">
                  <c:v>2426.1796575790941</c:v>
                </c:pt>
                <c:pt idx="289">
                  <c:v>2434.144696772466</c:v>
                </c:pt>
                <c:pt idx="290">
                  <c:v>2441.9751213510294</c:v>
                </c:pt>
                <c:pt idx="291">
                  <c:v>2449.6720606477506</c:v>
                </c:pt>
                <c:pt idx="292">
                  <c:v>2457.23661454986</c:v>
                </c:pt>
                <c:pt idx="293">
                  <c:v>2464.6698543181628</c:v>
                </c:pt>
                <c:pt idx="294">
                  <c:v>2471.9728233757783</c:v>
                </c:pt>
                <c:pt idx="295">
                  <c:v>2479.1465380676896</c:v>
                </c:pt>
                <c:pt idx="296">
                  <c:v>2486.191988392437</c:v>
                </c:pt>
                <c:pt idx="297">
                  <c:v>2493.1101387072085</c:v>
                </c:pt>
                <c:pt idx="298">
                  <c:v>2499.9019284075321</c:v>
                </c:pt>
                <c:pt idx="299">
                  <c:v>2506.5682725827114</c:v>
                </c:pt>
                <c:pt idx="300">
                  <c:v>2513.1100626480998</c:v>
                </c:pt>
                <c:pt idx="301">
                  <c:v>2519.528166955251</c:v>
                </c:pt>
                <c:pt idx="302">
                  <c:v>2525.8234313809476</c:v>
                </c:pt>
                <c:pt idx="303">
                  <c:v>2531.9966798960572</c:v>
                </c:pt>
                <c:pt idx="304">
                  <c:v>2538.0487151151333</c:v>
                </c:pt>
                <c:pt idx="305">
                  <c:v>2543.9803188276351</c:v>
                </c:pt>
                <c:pt idx="306">
                  <c:v>2549.7922525116064</c:v>
                </c:pt>
                <c:pt idx="307">
                  <c:v>2555.4852578306263</c:v>
                </c:pt>
                <c:pt idx="308">
                  <c:v>2561.060057114807</c:v>
                </c:pt>
                <c:pt idx="309">
                  <c:v>2566.5173538265899</c:v>
                </c:pt>
                <c:pt idx="310">
                  <c:v>2571.857833012069</c:v>
                </c:pt>
                <c:pt idx="311">
                  <c:v>2577.0821617385368</c:v>
                </c:pt>
                <c:pt idx="312">
                  <c:v>2582.1909895189378</c:v>
                </c:pt>
                <c:pt idx="313">
                  <c:v>2587.184948723886</c:v>
                </c:pt>
                <c:pt idx="314">
                  <c:v>2592.0646549818898</c:v>
                </c:pt>
                <c:pt idx="315">
                  <c:v>2596.8307075684074</c:v>
                </c:pt>
                <c:pt idx="316">
                  <c:v>2601.4836897843443</c:v>
                </c:pt>
                <c:pt idx="317">
                  <c:v>2606.0241693245889</c:v>
                </c:pt>
                <c:pt idx="318">
                  <c:v>2610.4526986371739</c:v>
                </c:pt>
                <c:pt idx="319">
                  <c:v>2614.769815273633</c:v>
                </c:pt>
                <c:pt idx="320">
                  <c:v>2618.9760422311256</c:v>
                </c:pt>
                <c:pt idx="321">
                  <c:v>2623.0718882868805</c:v>
                </c:pt>
                <c:pt idx="322">
                  <c:v>2627.0578483255172</c:v>
                </c:pt>
                <c:pt idx="323">
                  <c:v>2630.9344036597854</c:v>
                </c:pt>
                <c:pt idx="324">
                  <c:v>2634.7020223452669</c:v>
                </c:pt>
                <c:pt idx="325">
                  <c:v>2638.3611594895788</c:v>
                </c:pt>
                <c:pt idx="326">
                  <c:v>2641.9122575566116</c:v>
                </c:pt>
                <c:pt idx="327">
                  <c:v>2645.3557466663365</c:v>
                </c:pt>
                <c:pt idx="328">
                  <c:v>2648.6920448907117</c:v>
                </c:pt>
                <c:pt idx="329">
                  <c:v>2651.9215585462221</c:v>
                </c:pt>
                <c:pt idx="330">
                  <c:v>2655.0446824835735</c:v>
                </c:pt>
                <c:pt idx="331">
                  <c:v>2658.0618003750747</c:v>
                </c:pt>
                <c:pt idx="332">
                  <c:v>2660.9732850002279</c:v>
                </c:pt>
                <c:pt idx="333">
                  <c:v>2663.779498530052</c:v>
                </c:pt>
                <c:pt idx="334">
                  <c:v>2666.4807928106547</c:v>
                </c:pt>
                <c:pt idx="335">
                  <c:v>2669.0775096465663</c:v>
                </c:pt>
                <c:pt idx="336">
                  <c:v>2671.5699810843412</c:v>
                </c:pt>
                <c:pt idx="337">
                  <c:v>2673.9585296969226</c:v>
                </c:pt>
                <c:pt idx="338">
                  <c:v>2676.2434688692556</c:v>
                </c:pt>
                <c:pt idx="339">
                  <c:v>2678.4251030856167</c:v>
                </c:pt>
                <c:pt idx="340">
                  <c:v>2680.5037282191129</c:v>
                </c:pt>
                <c:pt idx="341">
                  <c:v>2682.4796318237759</c:v>
                </c:pt>
                <c:pt idx="342">
                  <c:v>2684.3530934296564</c:v>
                </c:pt>
                <c:pt idx="343">
                  <c:v>2686.1243848412892</c:v>
                </c:pt>
                <c:pt idx="344">
                  <c:v>2687.7937704398601</c:v>
                </c:pt>
                <c:pt idx="345">
                  <c:v>2689.3615074893705</c:v>
                </c:pt>
                <c:pt idx="346">
                  <c:v>2690.8278464470436</c:v>
                </c:pt>
                <c:pt idx="347">
                  <c:v>2692.1930312781619</c:v>
                </c:pt>
                <c:pt idx="348">
                  <c:v>2693.4572997754726</c:v>
                </c:pt>
                <c:pt idx="349">
                  <c:v>2694.6208838832254</c:v>
                </c:pt>
                <c:pt idx="350">
                  <c:v>2695.6840100258451</c:v>
                </c:pt>
                <c:pt idx="351">
                  <c:v>2696.6468994411616</c:v>
                </c:pt>
                <c:pt idx="352">
                  <c:v>2697.5097685180467</c:v>
                </c:pt>
                <c:pt idx="353">
                  <c:v>2698.2728291382191</c:v>
                </c:pt>
                <c:pt idx="354">
                  <c:v>2698.9362890219068</c:v>
                </c:pt>
                <c:pt idx="355">
                  <c:v>2699.500352076961</c:v>
                </c:pt>
                <c:pt idx="356">
                  <c:v>2699.9652187509419</c:v>
                </c:pt>
                <c:pt idx="357">
                  <c:v>2700.3310863856086</c:v>
                </c:pt>
                <c:pt idx="358">
                  <c:v>2700.5981495731771</c:v>
                </c:pt>
                <c:pt idx="359">
                  <c:v>2700.7666005136316</c:v>
                </c:pt>
                <c:pt idx="360">
                  <c:v>2700.8366293723166</c:v>
                </c:pt>
                <c:pt idx="361">
                  <c:v>2700.8084246369776</c:v>
                </c:pt>
                <c:pt idx="362">
                  <c:v>2700.6821734733776</c:v>
                </c:pt>
                <c:pt idx="363">
                  <c:v>2700.4580620785764</c:v>
                </c:pt>
                <c:pt idx="364">
                  <c:v>2700.1362760309476</c:v>
                </c:pt>
                <c:pt idx="365">
                  <c:v>2699.7170006359861</c:v>
                </c:pt>
                <c:pt idx="366">
                  <c:v>2699.2004212669772</c:v>
                </c:pt>
                <c:pt idx="367">
                  <c:v>2698.5867236996005</c:v>
                </c:pt>
                <c:pt idx="368">
                  <c:v>2697.8760944395808</c:v>
                </c:pt>
                <c:pt idx="369">
                  <c:v>2697.0687210425326</c:v>
                </c:pt>
                <c:pt idx="370">
                  <c:v>2696.1647924252006</c:v>
                </c:pt>
                <c:pt idx="371">
                  <c:v>2695.1644991673511</c:v>
                </c:pt>
                <c:pt idx="372">
                  <c:v>2694.0680338036445</c:v>
                </c:pt>
                <c:pt idx="373">
                  <c:v>2692.8755911048879</c:v>
                </c:pt>
                <c:pt idx="374">
                  <c:v>2691.587368348145</c:v>
                </c:pt>
                <c:pt idx="375">
                  <c:v>2690.2035655752652</c:v>
                </c:pt>
                <c:pt idx="376">
                  <c:v>2688.7243858394722</c:v>
                </c:pt>
                <c:pt idx="377">
                  <c:v>2687.1500354397326</c:v>
                </c:pt>
                <c:pt idx="378">
                  <c:v>2685.4807241427079</c:v>
                </c:pt>
                <c:pt idx="379">
                  <c:v>2683.7166653921727</c:v>
                </c:pt>
                <c:pt idx="380">
                  <c:v>2681.8580765058432</c:v>
                </c:pt>
                <c:pt idx="381">
                  <c:v>2679.9051788596425</c:v>
                </c:pt>
                <c:pt idx="382">
                  <c:v>2677.858198059479</c:v>
                </c:pt>
                <c:pt idx="383">
                  <c:v>2675.717364100678</c:v>
                </c:pt>
                <c:pt idx="384">
                  <c:v>2673.4829115152556</c:v>
                </c:pt>
                <c:pt idx="385">
                  <c:v>2671.155079507264</c:v>
                </c:pt>
                <c:pt idx="386">
                  <c:v>2668.7341120764795</c:v>
                </c:pt>
                <c:pt idx="387">
                  <c:v>2666.2202581307333</c:v>
                </c:pt>
                <c:pt idx="388">
                  <c:v>2663.6137715872146</c:v>
                </c:pt>
                <c:pt idx="389">
                  <c:v>2660.9149114630895</c:v>
                </c:pt>
                <c:pt idx="390">
                  <c:v>2658.1239419558042</c:v>
                </c:pt>
                <c:pt idx="391">
                  <c:v>2655.241132513444</c:v>
                </c:pt>
                <c:pt idx="392">
                  <c:v>2652.2667578955293</c:v>
                </c:pt>
                <c:pt idx="393">
                  <c:v>2649.2010982246343</c:v>
                </c:pt>
                <c:pt idx="394">
                  <c:v>2646.0444390292159</c:v>
                </c:pt>
                <c:pt idx="395">
                  <c:v>2642.7970712780307</c:v>
                </c:pt>
                <c:pt idx="396">
                  <c:v>2639.4592914065224</c:v>
                </c:pt>
                <c:pt idx="397">
                  <c:v>2636.0314013355487</c:v>
                </c:pt>
                <c:pt idx="398">
                  <c:v>2632.5137084828116</c:v>
                </c:pt>
                <c:pt idx="399">
                  <c:v>2628.9065257673433</c:v>
                </c:pt>
                <c:pt idx="400">
                  <c:v>2625.2101716073939</c:v>
                </c:pt>
                <c:pt idx="401">
                  <c:v>2621.4249699120483</c:v>
                </c:pt>
                <c:pt idx="402">
                  <c:v>2617.5512500668947</c:v>
                </c:pt>
                <c:pt idx="403">
                  <c:v>2613.589346914056</c:v>
                </c:pt>
                <c:pt idx="404">
                  <c:v>2609.5396007268728</c:v>
                </c:pt>
                <c:pt idx="405">
                  <c:v>2605.4023571795296</c:v>
                </c:pt>
                <c:pt idx="406">
                  <c:v>2601.1779673118908</c:v>
                </c:pt>
                <c:pt idx="407">
                  <c:v>2596.8667874898078</c:v>
                </c:pt>
                <c:pt idx="408">
                  <c:v>2592.4691793611478</c:v>
                </c:pt>
                <c:pt idx="409">
                  <c:v>2587.9855098077796</c:v>
                </c:pt>
                <c:pt idx="410">
                  <c:v>2583.4161508937423</c:v>
                </c:pt>
                <c:pt idx="411">
                  <c:v>2578.761479809813</c:v>
                </c:pt>
                <c:pt idx="412">
                  <c:v>2574.0218788146831</c:v>
                </c:pt>
                <c:pt idx="413">
                  <c:v>2569.1977351729333</c:v>
                </c:pt>
                <c:pt idx="414">
                  <c:v>2564.2894410899989</c:v>
                </c:pt>
                <c:pt idx="415">
                  <c:v>2559.2973936443032</c:v>
                </c:pt>
                <c:pt idx="416">
                  <c:v>2554.2219947167282</c:v>
                </c:pt>
                <c:pt idx="417">
                  <c:v>2549.0636509175852</c:v>
                </c:pt>
                <c:pt idx="418">
                  <c:v>2543.8227735112418</c:v>
                </c:pt>
                <c:pt idx="419">
                  <c:v>2538.4997783385525</c:v>
                </c:pt>
                <c:pt idx="420">
                  <c:v>2533.0950857372313</c:v>
                </c:pt>
                <c:pt idx="421">
                  <c:v>2527.6091204603081</c:v>
                </c:pt>
                <c:pt idx="422">
                  <c:v>2522.0423115927924</c:v>
                </c:pt>
                <c:pt idx="423">
                  <c:v>2516.3950924666701</c:v>
                </c:pt>
                <c:pt idx="424">
                  <c:v>2510.6679005743522</c:v>
                </c:pt>
                <c:pt idx="425">
                  <c:v>2504.8611774806882</c:v>
                </c:pt>
                <c:pt idx="426">
                  <c:v>2498.9753687336547</c:v>
                </c:pt>
                <c:pt idx="427">
                  <c:v>2493.0109237738216</c:v>
                </c:pt>
                <c:pt idx="428">
                  <c:v>2486.9682958426974</c:v>
                </c:pt>
                <c:pt idx="429">
                  <c:v>2480.8479418900497</c:v>
                </c:pt>
                <c:pt idx="430">
                  <c:v>2474.650322480295</c:v>
                </c:pt>
                <c:pt idx="431">
                  <c:v>2468.3759016980448</c:v>
                </c:pt>
                <c:pt idx="432">
                  <c:v>2462.0251470528956</c:v>
                </c:pt>
                <c:pt idx="433">
                  <c:v>2455.5985293835447</c:v>
                </c:pt>
                <c:pt idx="434">
                  <c:v>2449.0965227613119</c:v>
                </c:pt>
                <c:pt idx="435">
                  <c:v>2442.5196043931446</c:v>
                </c:pt>
                <c:pt idx="436">
                  <c:v>2435.8682545241791</c:v>
                </c:pt>
                <c:pt idx="437">
                  <c:v>2429.1429563399311</c:v>
                </c:pt>
                <c:pt idx="438">
                  <c:v>2422.3441958681842</c:v>
                </c:pt>
                <c:pt idx="439">
                  <c:v>2415.4724618806431</c:v>
                </c:pt>
                <c:pt idx="440">
                  <c:v>2408.5282457944154</c:v>
                </c:pt>
                <c:pt idx="441">
                  <c:v>2401.5120415733859</c:v>
                </c:pt>
                <c:pt idx="442">
                  <c:v>2394.4243456295421</c:v>
                </c:pt>
                <c:pt idx="443">
                  <c:v>2387.2656567243121</c:v>
                </c:pt>
                <c:pt idx="444">
                  <c:v>2380.0364758699652</c:v>
                </c:pt>
                <c:pt idx="445">
                  <c:v>2372.7373062311399</c:v>
                </c:pt>
                <c:pt idx="446">
                  <c:v>2365.3686530265386</c:v>
                </c:pt>
                <c:pt idx="447">
                  <c:v>2357.9310234308546</c:v>
                </c:pt>
                <c:pt idx="448">
                  <c:v>2350.4249264769687</c:v>
                </c:pt>
                <c:pt idx="449">
                  <c:v>2342.8508729584687</c:v>
                </c:pt>
                <c:pt idx="450">
                  <c:v>2335.2093753325398</c:v>
                </c:pt>
                <c:pt idx="451">
                  <c:v>2327.500947623264</c:v>
                </c:pt>
                <c:pt idx="452">
                  <c:v>2319.7261053253787</c:v>
                </c:pt>
                <c:pt idx="453">
                  <c:v>2311.8853653085303</c:v>
                </c:pt>
                <c:pt idx="454">
                  <c:v>2303.9792457220665</c:v>
                </c:pt>
                <c:pt idx="455">
                  <c:v>2296.0082659004047</c:v>
                </c:pt>
                <c:pt idx="456">
                  <c:v>2287.9729462690148</c:v>
                </c:pt>
                <c:pt idx="457">
                  <c:v>2279.8738082510504</c:v>
                </c:pt>
                <c:pt idx="458">
                  <c:v>2271.7113741746657</c:v>
                </c:pt>
                <c:pt idx="459">
                  <c:v>2263.486167181049</c:v>
                </c:pt>
                <c:pt idx="460">
                  <c:v>2255.1987111332073</c:v>
                </c:pt>
                <c:pt idx="461">
                  <c:v>2246.8495305255324</c:v>
                </c:pt>
                <c:pt idx="462">
                  <c:v>2238.4391503941752</c:v>
                </c:pt>
                <c:pt idx="463">
                  <c:v>2229.9680962282619</c:v>
                </c:pt>
                <c:pt idx="464">
                  <c:v>2221.4368938819757</c:v>
                </c:pt>
                <c:pt idx="465">
                  <c:v>2212.8460694875307</c:v>
                </c:pt>
                <c:pt idx="466">
                  <c:v>2204.1961493690637</c:v>
                </c:pt>
                <c:pt idx="467">
                  <c:v>2195.4876599574686</c:v>
                </c:pt>
                <c:pt idx="468">
                  <c:v>2186.7211277061933</c:v>
                </c:pt>
                <c:pt idx="469">
                  <c:v>2177.8970790080248</c:v>
                </c:pt>
                <c:pt idx="470">
                  <c:v>2169.0160401128801</c:v>
                </c:pt>
                <c:pt idx="471">
                  <c:v>2160.0785370466228</c:v>
                </c:pt>
                <c:pt idx="472">
                  <c:v>2151.0850955309265</c:v>
                </c:pt>
                <c:pt idx="473">
                  <c:v>2142.0362409042</c:v>
                </c:pt>
                <c:pt idx="474">
                  <c:v>2132.9324980435908</c:v>
                </c:pt>
                <c:pt idx="475">
                  <c:v>2123.7743912880851</c:v>
                </c:pt>
                <c:pt idx="476">
                  <c:v>2114.5624443627153</c:v>
                </c:pt>
                <c:pt idx="477">
                  <c:v>2105.2971803038918</c:v>
                </c:pt>
                <c:pt idx="478">
                  <c:v>2095.9791213858712</c:v>
                </c:pt>
                <c:pt idx="479">
                  <c:v>2086.6087890483709</c:v>
                </c:pt>
                <c:pt idx="480">
                  <c:v>2077.1867038253422</c:v>
                </c:pt>
                <c:pt idx="481">
                  <c:v>2067.7133852749143</c:v>
                </c:pt>
                <c:pt idx="482">
                  <c:v>2058.1893519105133</c:v>
                </c:pt>
                <c:pt idx="483">
                  <c:v>2048.6151211331694</c:v>
                </c:pt>
                <c:pt idx="484">
                  <c:v>2038.9912091650172</c:v>
                </c:pt>
                <c:pt idx="485">
                  <c:v>2029.3181309839972</c:v>
                </c:pt>
                <c:pt idx="486">
                  <c:v>2019.5964002597627</c:v>
                </c:pt>
                <c:pt idx="487">
                  <c:v>2009.8265292907988</c:v>
                </c:pt>
                <c:pt idx="488">
                  <c:v>2000.0090289427565</c:v>
                </c:pt>
                <c:pt idx="489">
                  <c:v>1990.144408588008</c:v>
                </c:pt>
                <c:pt idx="490">
                  <c:v>1980.2331760464224</c:v>
                </c:pt>
                <c:pt idx="491">
                  <c:v>1970.2758375273675</c:v>
                </c:pt>
                <c:pt idx="492">
                  <c:v>1960.2728975729365</c:v>
                </c:pt>
                <c:pt idx="493">
                  <c:v>1950.2248590024021</c:v>
                </c:pt>
                <c:pt idx="494">
                  <c:v>1940.1322228578974</c:v>
                </c:pt>
                <c:pt idx="495">
                  <c:v>1929.9954883513226</c:v>
                </c:pt>
                <c:pt idx="496">
                  <c:v>1919.8151528124777</c:v>
                </c:pt>
                <c:pt idx="497">
                  <c:v>1909.5917116384185</c:v>
                </c:pt>
                <c:pt idx="498">
                  <c:v>1899.3256582440331</c:v>
                </c:pt>
                <c:pt idx="499">
                  <c:v>1889.017484013837</c:v>
                </c:pt>
                <c:pt idx="500">
                  <c:v>1878.6676782549819</c:v>
                </c:pt>
                <c:pt idx="501">
                  <c:v>1868.2767281514764</c:v>
                </c:pt>
                <c:pt idx="502">
                  <c:v>1857.8451187196117</c:v>
                </c:pt>
                <c:pt idx="503">
                  <c:v>1847.3733327645873</c:v>
                </c:pt>
                <c:pt idx="504">
                  <c:v>1836.8618508383331</c:v>
                </c:pt>
                <c:pt idx="505">
                  <c:v>1826.3111511985205</c:v>
                </c:pt>
                <c:pt idx="506">
                  <c:v>1815.7217097687542</c:v>
                </c:pt>
                <c:pt idx="507">
                  <c:v>1805.0940000999417</c:v>
                </c:pt>
                <c:pt idx="508">
                  <c:v>1794.428493332829</c:v>
                </c:pt>
                <c:pt idx="509">
                  <c:v>1783.7256581616969</c:v>
                </c:pt>
                <c:pt idx="510">
                  <c:v>1772.9859607992091</c:v>
                </c:pt>
                <c:pt idx="511">
                  <c:v>1762.209864942404</c:v>
                </c:pt>
                <c:pt idx="512">
                  <c:v>1751.3978317398182</c:v>
                </c:pt>
                <c:pt idx="513">
                  <c:v>1740.5503197597382</c:v>
                </c:pt>
                <c:pt idx="514">
                  <c:v>1729.6677849595628</c:v>
                </c:pt>
                <c:pt idx="515">
                  <c:v>1718.7506806562744</c:v>
                </c:pt>
                <c:pt idx="516">
                  <c:v>1707.7994574980009</c:v>
                </c:pt>
                <c:pt idx="517">
                  <c:v>1696.8145634366645</c:v>
                </c:pt>
                <c:pt idx="518">
                  <c:v>1685.7964437016997</c:v>
                </c:pt>
                <c:pt idx="519">
                  <c:v>1674.7455407748364</c:v>
                </c:pt>
                <c:pt idx="520">
                  <c:v>1663.6622943659304</c:v>
                </c:pt>
                <c:pt idx="521">
                  <c:v>1652.5471413898322</c:v>
                </c:pt>
                <c:pt idx="522">
                  <c:v>1641.4005159442831</c:v>
                </c:pt>
                <c:pt idx="523">
                  <c:v>1630.2228492888246</c:v>
                </c:pt>
                <c:pt idx="524">
                  <c:v>1619.0145698247088</c:v>
                </c:pt>
                <c:pt idx="525">
                  <c:v>1607.776103075799</c:v>
                </c:pt>
                <c:pt idx="526">
                  <c:v>1596.5078716704452</c:v>
                </c:pt>
                <c:pt idx="527">
                  <c:v>1585.2102953243234</c:v>
                </c:pt>
                <c:pt idx="528">
                  <c:v>1573.8837908242251</c:v>
                </c:pt>
                <c:pt idx="529">
                  <c:v>1562.5287720127837</c:v>
                </c:pt>
                <c:pt idx="530">
                  <c:v>1551.1456497741242</c:v>
                </c:pt>
                <c:pt idx="531">
                  <c:v>1539.7348320204226</c:v>
                </c:pt>
                <c:pt idx="532">
                  <c:v>1528.2967236793627</c:v>
                </c:pt>
                <c:pt idx="533">
                  <c:v>1516.8317266824749</c:v>
                </c:pt>
                <c:pt idx="534">
                  <c:v>1505.3402399543445</c:v>
                </c:pt>
                <c:pt idx="535">
                  <c:v>1493.8226594026739</c:v>
                </c:pt>
                <c:pt idx="536">
                  <c:v>1482.279377909188</c:v>
                </c:pt>
                <c:pt idx="537">
                  <c:v>1470.7107853213652</c:v>
                </c:pt>
                <c:pt idx="538">
                  <c:v>1459.1172684449821</c:v>
                </c:pt>
                <c:pt idx="539">
                  <c:v>1447.4992110374576</c:v>
                </c:pt>
                <c:pt idx="540">
                  <c:v>1435.8569938019821</c:v>
                </c:pt>
                <c:pt idx="541">
                  <c:v>1424.1909943824171</c:v>
                </c:pt>
                <c:pt idx="542">
                  <c:v>1412.5015873589527</c:v>
                </c:pt>
                <c:pt idx="543">
                  <c:v>1400.7891442445064</c:v>
                </c:pt>
                <c:pt idx="544">
                  <c:v>1389.0540334818518</c:v>
                </c:pt>
                <c:pt idx="545">
                  <c:v>1377.296620441462</c:v>
                </c:pt>
                <c:pt idx="546">
                  <c:v>1365.5172674200521</c:v>
                </c:pt>
                <c:pt idx="547">
                  <c:v>1353.7163336398096</c:v>
                </c:pt>
                <c:pt idx="548">
                  <c:v>1341.8941752482965</c:v>
                </c:pt>
                <c:pt idx="549">
                  <c:v>1330.0511453190102</c:v>
                </c:pt>
                <c:pt idx="550">
                  <c:v>1318.1875938525891</c:v>
                </c:pt>
                <c:pt idx="551">
                  <c:v>1306.3038677786487</c:v>
                </c:pt>
                <c:pt idx="552">
                  <c:v>1294.4003109582345</c:v>
                </c:pt>
                <c:pt idx="553">
                  <c:v>1282.477264186879</c:v>
                </c:pt>
                <c:pt idx="554">
                  <c:v>1270.5350651982469</c:v>
                </c:pt>
                <c:pt idx="555">
                  <c:v>1258.5740486683585</c:v>
                </c:pt>
                <c:pt idx="556">
                  <c:v>1246.5945462203731</c:v>
                </c:pt>
                <c:pt idx="557">
                  <c:v>1234.5968864299239</c:v>
                </c:pt>
                <c:pt idx="558">
                  <c:v>1222.5813948309869</c:v>
                </c:pt>
                <c:pt idx="559">
                  <c:v>1210.5483939222747</c:v>
                </c:pt>
                <c:pt idx="560">
                  <c:v>1198.4982031741374</c:v>
                </c:pt>
                <c:pt idx="561">
                  <c:v>1186.4311390359621</c:v>
                </c:pt>
                <c:pt idx="562">
                  <c:v>1174.3475149440555</c:v>
                </c:pt>
                <c:pt idx="563">
                  <c:v>1162.2476413299976</c:v>
                </c:pt>
                <c:pt idx="564">
                  <c:v>1150.1318256294539</c:v>
                </c:pt>
                <c:pt idx="565">
                  <c:v>1138.0003722914335</c:v>
                </c:pt>
                <c:pt idx="566">
                  <c:v>1125.8535827879805</c:v>
                </c:pt>
                <c:pt idx="567">
                  <c:v>1113.6917556242872</c:v>
                </c:pt>
                <c:pt idx="568">
                  <c:v>1101.5151863492165</c:v>
                </c:pt>
                <c:pt idx="569">
                  <c:v>1089.3241675662207</c:v>
                </c:pt>
                <c:pt idx="570">
                  <c:v>1077.1189889446468</c:v>
                </c:pt>
                <c:pt idx="571">
                  <c:v>1064.8999372314147</c:v>
                </c:pt>
                <c:pt idx="572">
                  <c:v>1052.667296263058</c:v>
                </c:pt>
                <c:pt idx="573">
                  <c:v>1040.4213469781155</c:v>
                </c:pt>
                <c:pt idx="574">
                  <c:v>1028.1623674298614</c:v>
                </c:pt>
                <c:pt idx="575">
                  <c:v>1015.8906327993651</c:v>
                </c:pt>
                <c:pt idx="576">
                  <c:v>1003.6064154088674</c:v>
                </c:pt>
                <c:pt idx="577">
                  <c:v>991.30998473546367</c:v>
                </c:pt>
                <c:pt idx="578">
                  <c:v>979.00160742508285</c:v>
                </c:pt>
                <c:pt idx="579">
                  <c:v>966.6815473067519</c:v>
                </c:pt>
                <c:pt idx="580">
                  <c:v>954.35006540713505</c:v>
                </c:pt>
                <c:pt idx="581">
                  <c:v>942.00741996533816</c:v>
                </c:pt>
                <c:pt idx="582">
                  <c:v>929.65386644796786</c:v>
                </c:pt>
                <c:pt idx="583">
                  <c:v>917.2896575644354</c:v>
                </c:pt>
                <c:pt idx="584">
                  <c:v>904.9150432824955</c:v>
                </c:pt>
                <c:pt idx="585">
                  <c:v>892.5302708440114</c:v>
                </c:pt>
                <c:pt idx="586">
                  <c:v>880.13558478093546</c:v>
                </c:pt>
                <c:pt idx="587">
                  <c:v>867.73122693149719</c:v>
                </c:pt>
                <c:pt idx="588">
                  <c:v>855.31743645658878</c:v>
                </c:pt>
                <c:pt idx="589">
                  <c:v>842.89444985633929</c:v>
                </c:pt>
                <c:pt idx="590">
                  <c:v>830.4625009868696</c:v>
                </c:pt>
                <c:pt idx="591">
                  <c:v>818.02182107721808</c:v>
                </c:pt>
                <c:pt idx="592">
                  <c:v>805.57263874643002</c:v>
                </c:pt>
                <c:pt idx="593">
                  <c:v>793.11518002080072</c:v>
                </c:pt>
                <c:pt idx="594">
                  <c:v>780.6496683512662</c:v>
                </c:pt>
                <c:pt idx="595">
                  <c:v>768.17632463093173</c:v>
                </c:pt>
                <c:pt idx="596">
                  <c:v>755.69536721273096</c:v>
                </c:pt>
                <c:pt idx="597">
                  <c:v>743.20701192720855</c:v>
                </c:pt>
                <c:pt idx="598">
                  <c:v>730.71147210041784</c:v>
                </c:pt>
                <c:pt idx="599">
                  <c:v>718.20895857192647</c:v>
                </c:pt>
                <c:pt idx="600">
                  <c:v>705.69967971292317</c:v>
                </c:pt>
                <c:pt idx="601">
                  <c:v>693.18384144441814</c:v>
                </c:pt>
                <c:pt idx="602">
                  <c:v>680.66164725552983</c:v>
                </c:pt>
                <c:pt idx="603">
                  <c:v>668.13329822185233</c:v>
                </c:pt>
                <c:pt idx="604">
                  <c:v>655.59899302389567</c:v>
                </c:pt>
                <c:pt idx="605">
                  <c:v>643.05892796559306</c:v>
                </c:pt>
                <c:pt idx="606">
                  <c:v>630.51329699286873</c:v>
                </c:pt>
                <c:pt idx="607">
                  <c:v>617.96229171226014</c:v>
                </c:pt>
                <c:pt idx="608">
                  <c:v>605.40610140958813</c:v>
                </c:pt>
                <c:pt idx="609">
                  <c:v>592.84491306866983</c:v>
                </c:pt>
                <c:pt idx="610">
                  <c:v>580.27891139006738</c:v>
                </c:pt>
                <c:pt idx="611">
                  <c:v>567.70827880986826</c:v>
                </c:pt>
                <c:pt idx="612">
                  <c:v>555.13319551849099</c:v>
                </c:pt>
                <c:pt idx="613">
                  <c:v>542.55383947950997</c:v>
                </c:pt>
                <c:pt idx="614">
                  <c:v>529.97038644849613</c:v>
                </c:pt>
                <c:pt idx="615">
                  <c:v>517.3830099918664</c:v>
                </c:pt>
                <c:pt idx="616">
                  <c:v>504.79188150573844</c:v>
                </c:pt>
                <c:pt idx="617">
                  <c:v>492.19717023478489</c:v>
                </c:pt>
                <c:pt idx="618">
                  <c:v>479.59904329108269</c:v>
                </c:pt>
                <c:pt idx="619">
                  <c:v>466.99766567295308</c:v>
                </c:pt>
                <c:pt idx="620">
                  <c:v>454.39320028378734</c:v>
                </c:pt>
                <c:pt idx="621">
                  <c:v>441.78580795085463</c:v>
                </c:pt>
                <c:pt idx="622">
                  <c:v>429.17564744408674</c:v>
                </c:pt>
                <c:pt idx="623">
                  <c:v>416.56287549483659</c:v>
                </c:pt>
                <c:pt idx="624">
                  <c:v>403.94764681460578</c:v>
                </c:pt>
                <c:pt idx="625">
                  <c:v>391.33011411373781</c:v>
                </c:pt>
                <c:pt idx="626">
                  <c:v>378.71042812007272</c:v>
                </c:pt>
                <c:pt idx="627">
                  <c:v>366.08873759756</c:v>
                </c:pt>
                <c:pt idx="628">
                  <c:v>353.46518936482573</c:v>
                </c:pt>
                <c:pt idx="629">
                  <c:v>340.83992831369113</c:v>
                </c:pt>
                <c:pt idx="630">
                  <c:v>328.21309742763833</c:v>
                </c:pt>
                <c:pt idx="631">
                  <c:v>315.58483780022095</c:v>
                </c:pt>
                <c:pt idx="632">
                  <c:v>302.95528865341595</c:v>
                </c:pt>
                <c:pt idx="633">
                  <c:v>290.32458735591382</c:v>
                </c:pt>
                <c:pt idx="634">
                  <c:v>277.6928694413441</c:v>
                </c:pt>
                <c:pt idx="635">
                  <c:v>265.06026862643364</c:v>
                </c:pt>
                <c:pt idx="636">
                  <c:v>252.42691682909458</c:v>
                </c:pt>
                <c:pt idx="637">
                  <c:v>239.79294418643963</c:v>
                </c:pt>
                <c:pt idx="638">
                  <c:v>227.158479072722</c:v>
                </c:pt>
                <c:pt idx="639">
                  <c:v>214.52364811719752</c:v>
                </c:pt>
                <c:pt idx="640">
                  <c:v>201.88857622190679</c:v>
                </c:pt>
                <c:pt idx="641">
                  <c:v>189.25338657937471</c:v>
                </c:pt>
                <c:pt idx="642">
                  <c:v>176.61820069022556</c:v>
                </c:pt>
                <c:pt idx="643">
                  <c:v>163.98313838071141</c:v>
                </c:pt>
                <c:pt idx="644">
                  <c:v>151.34831782015164</c:v>
                </c:pt>
                <c:pt idx="645">
                  <c:v>138.71385553828208</c:v>
                </c:pt>
                <c:pt idx="646">
                  <c:v>126.0798664425114</c:v>
                </c:pt>
                <c:pt idx="647">
                  <c:v>113.44646383508331</c:v>
                </c:pt>
                <c:pt idx="648">
                  <c:v>100.81375943014272</c:v>
                </c:pt>
                <c:pt idx="649">
                  <c:v>88.181863370704377</c:v>
                </c:pt>
                <c:pt idx="650">
                  <c:v>75.550884245522113</c:v>
                </c:pt>
                <c:pt idx="651">
                  <c:v>62.920929105857624</c:v>
                </c:pt>
                <c:pt idx="652">
                  <c:v>50.292103482147027</c:v>
                </c:pt>
                <c:pt idx="653">
                  <c:v>37.664511400564024</c:v>
                </c:pt>
                <c:pt idx="654">
                  <c:v>25.038255399478324</c:v>
                </c:pt>
                <c:pt idx="655">
                  <c:v>12.413436545808132</c:v>
                </c:pt>
                <c:pt idx="656">
                  <c:v>-0.20984554873444772</c:v>
                </c:pt>
                <c:pt idx="657">
                  <c:v>-0.22246803688555708</c:v>
                </c:pt>
                <c:pt idx="658">
                  <c:v>-0.2350905233529581</c:v>
                </c:pt>
                <c:pt idx="659">
                  <c:v>-0.24771300813655481</c:v>
                </c:pt>
                <c:pt idx="660">
                  <c:v>-0.26033549123625122</c:v>
                </c:pt>
                <c:pt idx="661">
                  <c:v>-0.27295797265195132</c:v>
                </c:pt>
                <c:pt idx="662">
                  <c:v>-0.28558045238355911</c:v>
                </c:pt>
                <c:pt idx="663">
                  <c:v>-0.29820293043097862</c:v>
                </c:pt>
                <c:pt idx="664">
                  <c:v>-0.31082540679411386</c:v>
                </c:pt>
                <c:pt idx="665">
                  <c:v>-0.32344788147286885</c:v>
                </c:pt>
                <c:pt idx="666">
                  <c:v>-0.33607035446714761</c:v>
                </c:pt>
                <c:pt idx="667">
                  <c:v>-0.34869282577685412</c:v>
                </c:pt>
                <c:pt idx="668">
                  <c:v>-0.36131529540189244</c:v>
                </c:pt>
                <c:pt idx="669">
                  <c:v>-0.37393776334216661</c:v>
                </c:pt>
                <c:pt idx="670">
                  <c:v>-0.38656022959758057</c:v>
                </c:pt>
                <c:pt idx="671">
                  <c:v>-0.39918269416803842</c:v>
                </c:pt>
                <c:pt idx="672">
                  <c:v>-0.41180515705344417</c:v>
                </c:pt>
                <c:pt idx="673">
                  <c:v>-0.42442761825370184</c:v>
                </c:pt>
                <c:pt idx="674">
                  <c:v>-0.43705007776871546</c:v>
                </c:pt>
                <c:pt idx="675">
                  <c:v>-0.44967253559838904</c:v>
                </c:pt>
                <c:pt idx="676">
                  <c:v>-0.46229499174262667</c:v>
                </c:pt>
                <c:pt idx="677">
                  <c:v>-0.47491744620133231</c:v>
                </c:pt>
                <c:pt idx="678">
                  <c:v>-0.48753989897441002</c:v>
                </c:pt>
                <c:pt idx="679">
                  <c:v>-0.50016235006176379</c:v>
                </c:pt>
                <c:pt idx="680">
                  <c:v>-0.5127847994632978</c:v>
                </c:pt>
                <c:pt idx="681">
                  <c:v>-0.52540724717891596</c:v>
                </c:pt>
                <c:pt idx="682">
                  <c:v>-0.53802969320852234</c:v>
                </c:pt>
                <c:pt idx="683">
                  <c:v>-0.55065213755202103</c:v>
                </c:pt>
                <c:pt idx="684">
                  <c:v>-0.56327458020931598</c:v>
                </c:pt>
                <c:pt idx="685">
                  <c:v>-0.57589702118031127</c:v>
                </c:pt>
                <c:pt idx="686">
                  <c:v>-0.58851946046491099</c:v>
                </c:pt>
                <c:pt idx="687">
                  <c:v>-0.6011418980630191</c:v>
                </c:pt>
                <c:pt idx="688">
                  <c:v>-0.61376433397453967</c:v>
                </c:pt>
                <c:pt idx="689">
                  <c:v>-0.62638676819937678</c:v>
                </c:pt>
                <c:pt idx="690">
                  <c:v>-0.6390092007374345</c:v>
                </c:pt>
                <c:pt idx="691">
                  <c:v>-0.65163163158861681</c:v>
                </c:pt>
                <c:pt idx="692">
                  <c:v>-0.66425406075282789</c:v>
                </c:pt>
                <c:pt idx="693">
                  <c:v>-0.67687648822997171</c:v>
                </c:pt>
                <c:pt idx="694">
                  <c:v>-0.68949891401995234</c:v>
                </c:pt>
                <c:pt idx="695">
                  <c:v>-0.70212133812267374</c:v>
                </c:pt>
                <c:pt idx="696">
                  <c:v>-0.71474376053804012</c:v>
                </c:pt>
                <c:pt idx="697">
                  <c:v>-0.72736618126595542</c:v>
                </c:pt>
                <c:pt idx="698">
                  <c:v>-0.73998860030632374</c:v>
                </c:pt>
                <c:pt idx="699">
                  <c:v>-0.75261101765904925</c:v>
                </c:pt>
                <c:pt idx="700">
                  <c:v>-0.76523343332403593</c:v>
                </c:pt>
                <c:pt idx="701">
                  <c:v>-0.77785584730118773</c:v>
                </c:pt>
                <c:pt idx="702">
                  <c:v>-0.79047825959040885</c:v>
                </c:pt>
                <c:pt idx="703">
                  <c:v>-0.80310067019160336</c:v>
                </c:pt>
                <c:pt idx="704">
                  <c:v>-0.81572307910467534</c:v>
                </c:pt>
                <c:pt idx="705">
                  <c:v>-0.82834548632952876</c:v>
                </c:pt>
                <c:pt idx="706">
                  <c:v>-0.8409678918660678</c:v>
                </c:pt>
                <c:pt idx="707">
                  <c:v>-0.85359029571419642</c:v>
                </c:pt>
                <c:pt idx="708">
                  <c:v>-0.86621269787381883</c:v>
                </c:pt>
                <c:pt idx="709">
                  <c:v>-0.87883509834483908</c:v>
                </c:pt>
                <c:pt idx="710">
                  <c:v>-0.89145749712716116</c:v>
                </c:pt>
                <c:pt idx="711">
                  <c:v>-0.90407989422068924</c:v>
                </c:pt>
                <c:pt idx="712">
                  <c:v>-0.91670228962532729</c:v>
                </c:pt>
                <c:pt idx="713">
                  <c:v>-0.92932468334097951</c:v>
                </c:pt>
                <c:pt idx="714">
                  <c:v>-0.94194707536754996</c:v>
                </c:pt>
                <c:pt idx="715">
                  <c:v>-0.95456946570494272</c:v>
                </c:pt>
                <c:pt idx="716">
                  <c:v>-0.96719185435306176</c:v>
                </c:pt>
                <c:pt idx="717">
                  <c:v>-0.97981424131181138</c:v>
                </c:pt>
                <c:pt idx="718">
                  <c:v>-0.99243662658109555</c:v>
                </c:pt>
                <c:pt idx="719">
                  <c:v>-1.0050590101608183</c:v>
                </c:pt>
                <c:pt idx="720">
                  <c:v>-1.0176813920508838</c:v>
                </c:pt>
                <c:pt idx="721">
                  <c:v>-1.0303037722511961</c:v>
                </c:pt>
                <c:pt idx="722">
                  <c:v>-1.0429261507616594</c:v>
                </c:pt>
                <c:pt idx="723">
                  <c:v>-1.0555485275821777</c:v>
                </c:pt>
                <c:pt idx="724">
                  <c:v>-1.0681709027126551</c:v>
                </c:pt>
                <c:pt idx="725">
                  <c:v>-1.0807932761529957</c:v>
                </c:pt>
                <c:pt idx="726">
                  <c:v>-1.0934156479031036</c:v>
                </c:pt>
                <c:pt idx="727">
                  <c:v>-1.106038017962883</c:v>
                </c:pt>
                <c:pt idx="728">
                  <c:v>-1.118660386332238</c:v>
                </c:pt>
                <c:pt idx="729">
                  <c:v>-1.1312827530110725</c:v>
                </c:pt>
                <c:pt idx="730">
                  <c:v>-1.1439051179992907</c:v>
                </c:pt>
                <c:pt idx="731">
                  <c:v>-1.1565274812967969</c:v>
                </c:pt>
                <c:pt idx="732">
                  <c:v>-1.169149842903495</c:v>
                </c:pt>
                <c:pt idx="733">
                  <c:v>-1.1817722028192892</c:v>
                </c:pt>
                <c:pt idx="734">
                  <c:v>-1.1943945610440836</c:v>
                </c:pt>
                <c:pt idx="735">
                  <c:v>-1.2070169175777823</c:v>
                </c:pt>
                <c:pt idx="736">
                  <c:v>-1.2196392724202894</c:v>
                </c:pt>
                <c:pt idx="737">
                  <c:v>-1.2322616255715089</c:v>
                </c:pt>
                <c:pt idx="738">
                  <c:v>-1.2448839770313451</c:v>
                </c:pt>
                <c:pt idx="739">
                  <c:v>-1.257506326799702</c:v>
                </c:pt>
                <c:pt idx="740">
                  <c:v>-1.2701286748764837</c:v>
                </c:pt>
                <c:pt idx="741">
                  <c:v>-1.2827510212615945</c:v>
                </c:pt>
                <c:pt idx="742">
                  <c:v>-1.2953733659549382</c:v>
                </c:pt>
                <c:pt idx="743">
                  <c:v>-1.3079957089564194</c:v>
                </c:pt>
                <c:pt idx="744">
                  <c:v>-1.3206180502659419</c:v>
                </c:pt>
                <c:pt idx="745">
                  <c:v>-1.33324038988341</c:v>
                </c:pt>
                <c:pt idx="746">
                  <c:v>-1.3458627278087276</c:v>
                </c:pt>
                <c:pt idx="747">
                  <c:v>-1.3584850640417989</c:v>
                </c:pt>
                <c:pt idx="748">
                  <c:v>-1.3711073985825282</c:v>
                </c:pt>
                <c:pt idx="749">
                  <c:v>-1.3837297314308195</c:v>
                </c:pt>
                <c:pt idx="750">
                  <c:v>-1.3963520625865768</c:v>
                </c:pt>
                <c:pt idx="751">
                  <c:v>-1.4089743920497046</c:v>
                </c:pt>
                <c:pt idx="752">
                  <c:v>-1.4215967198201067</c:v>
                </c:pt>
                <c:pt idx="753">
                  <c:v>-1.4342190458976873</c:v>
                </c:pt>
                <c:pt idx="754">
                  <c:v>-1.4468413702823508</c:v>
                </c:pt>
                <c:pt idx="755">
                  <c:v>-1.459463692974001</c:v>
                </c:pt>
                <c:pt idx="756">
                  <c:v>-1.4720860139725422</c:v>
                </c:pt>
                <c:pt idx="757">
                  <c:v>-1.4847083332778785</c:v>
                </c:pt>
                <c:pt idx="758">
                  <c:v>-1.4973306508899142</c:v>
                </c:pt>
                <c:pt idx="759">
                  <c:v>-1.5099529668085532</c:v>
                </c:pt>
                <c:pt idx="760">
                  <c:v>-1.5225752810336997</c:v>
                </c:pt>
                <c:pt idx="761">
                  <c:v>-1.535197593565258</c:v>
                </c:pt>
                <c:pt idx="762">
                  <c:v>-1.5478199044031322</c:v>
                </c:pt>
                <c:pt idx="763">
                  <c:v>-1.5604422135472265</c:v>
                </c:pt>
                <c:pt idx="764">
                  <c:v>-1.5730645209974448</c:v>
                </c:pt>
                <c:pt idx="765">
                  <c:v>-1.5856868267536914</c:v>
                </c:pt>
                <c:pt idx="766">
                  <c:v>-1.5983091308158706</c:v>
                </c:pt>
                <c:pt idx="767">
                  <c:v>-1.6109314331838864</c:v>
                </c:pt>
                <c:pt idx="768">
                  <c:v>-1.6235537338576429</c:v>
                </c:pt>
                <c:pt idx="769">
                  <c:v>-1.6361760328370445</c:v>
                </c:pt>
                <c:pt idx="770">
                  <c:v>-1.6487983301219951</c:v>
                </c:pt>
                <c:pt idx="771">
                  <c:v>-1.6614206257123989</c:v>
                </c:pt>
                <c:pt idx="772">
                  <c:v>-1.6740429196081603</c:v>
                </c:pt>
                <c:pt idx="773">
                  <c:v>-1.6866652118091834</c:v>
                </c:pt>
                <c:pt idx="774">
                  <c:v>-1.6992875023153722</c:v>
                </c:pt>
                <c:pt idx="775">
                  <c:v>-1.711909791126631</c:v>
                </c:pt>
                <c:pt idx="776">
                  <c:v>-1.7245320782428639</c:v>
                </c:pt>
                <c:pt idx="777">
                  <c:v>-1.737154363663975</c:v>
                </c:pt>
                <c:pt idx="778">
                  <c:v>-1.7497766473898686</c:v>
                </c:pt>
                <c:pt idx="779">
                  <c:v>-1.7623989294204487</c:v>
                </c:pt>
                <c:pt idx="780">
                  <c:v>-1.7750212097556197</c:v>
                </c:pt>
                <c:pt idx="781">
                  <c:v>-1.7876434883952859</c:v>
                </c:pt>
                <c:pt idx="782">
                  <c:v>-1.800265765339351</c:v>
                </c:pt>
                <c:pt idx="783">
                  <c:v>-1.8128880405877195</c:v>
                </c:pt>
                <c:pt idx="784">
                  <c:v>-1.8255103141402955</c:v>
                </c:pt>
                <c:pt idx="785">
                  <c:v>-1.8381325859969833</c:v>
                </c:pt>
                <c:pt idx="786">
                  <c:v>-1.850754856157687</c:v>
                </c:pt>
                <c:pt idx="787">
                  <c:v>-1.8633771246223108</c:v>
                </c:pt>
                <c:pt idx="788">
                  <c:v>-1.8759993913907589</c:v>
                </c:pt>
                <c:pt idx="789">
                  <c:v>-1.8886216564629354</c:v>
                </c:pt>
                <c:pt idx="790">
                  <c:v>-1.9012439198387445</c:v>
                </c:pt>
                <c:pt idx="791">
                  <c:v>-1.9138661815180904</c:v>
                </c:pt>
                <c:pt idx="792">
                  <c:v>-1.9264884415008774</c:v>
                </c:pt>
                <c:pt idx="793">
                  <c:v>-1.9391106997870096</c:v>
                </c:pt>
                <c:pt idx="794">
                  <c:v>-1.9517329563763912</c:v>
                </c:pt>
                <c:pt idx="795">
                  <c:v>-1.9643552112689264</c:v>
                </c:pt>
                <c:pt idx="796">
                  <c:v>-1.9769774644645195</c:v>
                </c:pt>
                <c:pt idx="797">
                  <c:v>-1.9895997159630745</c:v>
                </c:pt>
                <c:pt idx="798">
                  <c:v>-2.002221965764496</c:v>
                </c:pt>
                <c:pt idx="799">
                  <c:v>-2.0148442138686877</c:v>
                </c:pt>
                <c:pt idx="800">
                  <c:v>-2.0274664602755541</c:v>
                </c:pt>
                <c:pt idx="801">
                  <c:v>-2.0400887049849992</c:v>
                </c:pt>
                <c:pt idx="802">
                  <c:v>-2.0527109479969274</c:v>
                </c:pt>
                <c:pt idx="803">
                  <c:v>-2.065333189311243</c:v>
                </c:pt>
                <c:pt idx="804">
                  <c:v>-2.0779554289278499</c:v>
                </c:pt>
                <c:pt idx="805">
                  <c:v>-2.0905776668466522</c:v>
                </c:pt>
                <c:pt idx="806">
                  <c:v>-2.1031999030675546</c:v>
                </c:pt>
                <c:pt idx="807">
                  <c:v>-2.1158221375904609</c:v>
                </c:pt>
                <c:pt idx="808">
                  <c:v>-2.1284443704152758</c:v>
                </c:pt>
                <c:pt idx="809">
                  <c:v>-2.1410666015419029</c:v>
                </c:pt>
                <c:pt idx="810">
                  <c:v>-2.1536888309702471</c:v>
                </c:pt>
                <c:pt idx="811">
                  <c:v>-2.1663110587002121</c:v>
                </c:pt>
                <c:pt idx="812">
                  <c:v>-2.1789332847317024</c:v>
                </c:pt>
                <c:pt idx="813">
                  <c:v>-2.1915555090646222</c:v>
                </c:pt>
                <c:pt idx="814">
                  <c:v>-2.2041777316988753</c:v>
                </c:pt>
                <c:pt idx="815">
                  <c:v>-2.2167999526343665</c:v>
                </c:pt>
                <c:pt idx="816">
                  <c:v>-2.2294221718709997</c:v>
                </c:pt>
                <c:pt idx="817">
                  <c:v>-2.242044389408679</c:v>
                </c:pt>
                <c:pt idx="818">
                  <c:v>-2.254666605247309</c:v>
                </c:pt>
                <c:pt idx="819">
                  <c:v>-2.2672888193867937</c:v>
                </c:pt>
                <c:pt idx="820">
                  <c:v>-2.2799110318270372</c:v>
                </c:pt>
                <c:pt idx="821">
                  <c:v>-2.2925332425679441</c:v>
                </c:pt>
                <c:pt idx="822">
                  <c:v>-2.3051554516094184</c:v>
                </c:pt>
                <c:pt idx="823">
                  <c:v>-2.3177776589513641</c:v>
                </c:pt>
                <c:pt idx="824">
                  <c:v>-2.3303998645936859</c:v>
                </c:pt>
                <c:pt idx="825">
                  <c:v>-2.3430220685362877</c:v>
                </c:pt>
                <c:pt idx="826">
                  <c:v>-2.3556442707790741</c:v>
                </c:pt>
                <c:pt idx="827">
                  <c:v>-2.3682664713219492</c:v>
                </c:pt>
                <c:pt idx="828">
                  <c:v>-2.3808886701648171</c:v>
                </c:pt>
                <c:pt idx="829">
                  <c:v>-2.3935108673075822</c:v>
                </c:pt>
                <c:pt idx="830">
                  <c:v>-2.4061330627501487</c:v>
                </c:pt>
                <c:pt idx="831">
                  <c:v>-2.4187552564924206</c:v>
                </c:pt>
                <c:pt idx="832">
                  <c:v>-2.4313774485343025</c:v>
                </c:pt>
                <c:pt idx="833">
                  <c:v>-2.4439996388756984</c:v>
                </c:pt>
                <c:pt idx="834">
                  <c:v>-2.4566218275165128</c:v>
                </c:pt>
                <c:pt idx="835">
                  <c:v>-2.4692440144566499</c:v>
                </c:pt>
                <c:pt idx="836">
                  <c:v>-2.4818661996960136</c:v>
                </c:pt>
                <c:pt idx="837">
                  <c:v>-2.4944883832345086</c:v>
                </c:pt>
                <c:pt idx="838">
                  <c:v>-2.5071105650720389</c:v>
                </c:pt>
                <c:pt idx="839">
                  <c:v>-2.519732745208509</c:v>
                </c:pt>
                <c:pt idx="840">
                  <c:v>-2.532354923643823</c:v>
                </c:pt>
                <c:pt idx="841">
                  <c:v>-2.5449771003778849</c:v>
                </c:pt>
                <c:pt idx="842">
                  <c:v>-2.5575992754105994</c:v>
                </c:pt>
                <c:pt idx="843">
                  <c:v>-2.5702214487418704</c:v>
                </c:pt>
                <c:pt idx="844">
                  <c:v>-2.5828436203716025</c:v>
                </c:pt>
                <c:pt idx="845">
                  <c:v>-2.5954657902996998</c:v>
                </c:pt>
                <c:pt idx="846">
                  <c:v>-2.6080879585260668</c:v>
                </c:pt>
                <c:pt idx="847">
                  <c:v>-2.6207101250506075</c:v>
                </c:pt>
                <c:pt idx="848">
                  <c:v>-2.6333322898732261</c:v>
                </c:pt>
                <c:pt idx="849">
                  <c:v>-2.645954452993827</c:v>
                </c:pt>
                <c:pt idx="850">
                  <c:v>-2.6585766144123144</c:v>
                </c:pt>
                <c:pt idx="851">
                  <c:v>-2.6711987741285927</c:v>
                </c:pt>
                <c:pt idx="852">
                  <c:v>-2.6838209321425661</c:v>
                </c:pt>
                <c:pt idx="853">
                  <c:v>-2.696443088454139</c:v>
                </c:pt>
                <c:pt idx="854">
                  <c:v>-2.7090652430632156</c:v>
                </c:pt>
                <c:pt idx="855">
                  <c:v>-2.7216873959696999</c:v>
                </c:pt>
                <c:pt idx="856">
                  <c:v>-2.7343095471734964</c:v>
                </c:pt>
                <c:pt idx="857">
                  <c:v>-2.7469316966745096</c:v>
                </c:pt>
                <c:pt idx="858">
                  <c:v>-2.7595538444726437</c:v>
                </c:pt>
                <c:pt idx="859">
                  <c:v>-2.7721759905678027</c:v>
                </c:pt>
                <c:pt idx="860">
                  <c:v>-2.7847981349598911</c:v>
                </c:pt>
                <c:pt idx="861">
                  <c:v>-2.7974202776488135</c:v>
                </c:pt>
                <c:pt idx="862">
                  <c:v>-2.8100424186344735</c:v>
                </c:pt>
                <c:pt idx="863">
                  <c:v>-2.822664557916776</c:v>
                </c:pt>
                <c:pt idx="864">
                  <c:v>-2.8352866954956246</c:v>
                </c:pt>
                <c:pt idx="865">
                  <c:v>-2.8479088313709244</c:v>
                </c:pt>
                <c:pt idx="866">
                  <c:v>-2.8605309655425795</c:v>
                </c:pt>
                <c:pt idx="867">
                  <c:v>-2.8731530980104938</c:v>
                </c:pt>
                <c:pt idx="868">
                  <c:v>-2.8857752287745719</c:v>
                </c:pt>
                <c:pt idx="869">
                  <c:v>-2.898397357834718</c:v>
                </c:pt>
                <c:pt idx="870">
                  <c:v>-2.9110194851908364</c:v>
                </c:pt>
                <c:pt idx="871">
                  <c:v>-2.9236416108428314</c:v>
                </c:pt>
                <c:pt idx="872">
                  <c:v>-2.9362637347906073</c:v>
                </c:pt>
                <c:pt idx="873">
                  <c:v>-2.9488858570340684</c:v>
                </c:pt>
                <c:pt idx="874">
                  <c:v>-2.961507977573119</c:v>
                </c:pt>
                <c:pt idx="875">
                  <c:v>-2.9741300964076633</c:v>
                </c:pt>
                <c:pt idx="876">
                  <c:v>-2.9867522135376059</c:v>
                </c:pt>
                <c:pt idx="877">
                  <c:v>-2.9993743289628512</c:v>
                </c:pt>
                <c:pt idx="878">
                  <c:v>-3.0119964426833032</c:v>
                </c:pt>
                <c:pt idx="879">
                  <c:v>-3.0246185546988662</c:v>
                </c:pt>
                <c:pt idx="880">
                  <c:v>-3.0372406650094446</c:v>
                </c:pt>
                <c:pt idx="881">
                  <c:v>-3.0498627736149428</c:v>
                </c:pt>
                <c:pt idx="882">
                  <c:v>-3.0624848805152651</c:v>
                </c:pt>
                <c:pt idx="883">
                  <c:v>-3.0751069857103155</c:v>
                </c:pt>
                <c:pt idx="884">
                  <c:v>-3.0877290891999989</c:v>
                </c:pt>
                <c:pt idx="885">
                  <c:v>-3.100351190984219</c:v>
                </c:pt>
                <c:pt idx="886">
                  <c:v>-3.1129732910628807</c:v>
                </c:pt>
                <c:pt idx="887">
                  <c:v>-3.1255953894358877</c:v>
                </c:pt>
                <c:pt idx="888">
                  <c:v>-3.1382174861031449</c:v>
                </c:pt>
                <c:pt idx="889">
                  <c:v>-3.1508395810645564</c:v>
                </c:pt>
                <c:pt idx="890">
                  <c:v>-3.1634616743200263</c:v>
                </c:pt>
                <c:pt idx="891">
                  <c:v>-3.1760837658694596</c:v>
                </c:pt>
                <c:pt idx="892">
                  <c:v>-3.1887058557127599</c:v>
                </c:pt>
                <c:pt idx="893">
                  <c:v>-3.2013279438498317</c:v>
                </c:pt>
                <c:pt idx="894">
                  <c:v>-3.2139500302805795</c:v>
                </c:pt>
                <c:pt idx="895">
                  <c:v>-3.2265721150049078</c:v>
                </c:pt>
                <c:pt idx="896">
                  <c:v>-3.2391941980227208</c:v>
                </c:pt>
                <c:pt idx="897">
                  <c:v>-3.2518162793339225</c:v>
                </c:pt>
                <c:pt idx="898">
                  <c:v>-3.2644383589384178</c:v>
                </c:pt>
                <c:pt idx="899">
                  <c:v>-3.2770604368361105</c:v>
                </c:pt>
                <c:pt idx="900">
                  <c:v>-3.2896825130269054</c:v>
                </c:pt>
                <c:pt idx="901">
                  <c:v>-3.3023045875107067</c:v>
                </c:pt>
                <c:pt idx="902">
                  <c:v>-3.3149266602874183</c:v>
                </c:pt>
                <c:pt idx="903">
                  <c:v>-3.3275487313569454</c:v>
                </c:pt>
                <c:pt idx="904">
                  <c:v>-3.3401708007191915</c:v>
                </c:pt>
                <c:pt idx="905">
                  <c:v>-3.3527928683740615</c:v>
                </c:pt>
                <c:pt idx="906">
                  <c:v>-3.3654149343214597</c:v>
                </c:pt>
                <c:pt idx="907">
                  <c:v>-3.3780369985612904</c:v>
                </c:pt>
                <c:pt idx="908">
                  <c:v>-3.3906590610934577</c:v>
                </c:pt>
                <c:pt idx="909">
                  <c:v>-3.4032811219178662</c:v>
                </c:pt>
                <c:pt idx="910">
                  <c:v>-3.41590318103442</c:v>
                </c:pt>
                <c:pt idx="911">
                  <c:v>-3.4285252384430236</c:v>
                </c:pt>
                <c:pt idx="912">
                  <c:v>-3.4411472941435814</c:v>
                </c:pt>
                <c:pt idx="913">
                  <c:v>-3.4537693481359981</c:v>
                </c:pt>
                <c:pt idx="914">
                  <c:v>-3.4663914004201777</c:v>
                </c:pt>
                <c:pt idx="915">
                  <c:v>-3.4790134509960247</c:v>
                </c:pt>
                <c:pt idx="916">
                  <c:v>-3.4916354998634431</c:v>
                </c:pt>
                <c:pt idx="917">
                  <c:v>-3.5042575470223376</c:v>
                </c:pt>
                <c:pt idx="918">
                  <c:v>-3.5168795924726126</c:v>
                </c:pt>
                <c:pt idx="919">
                  <c:v>-3.5295016362141722</c:v>
                </c:pt>
                <c:pt idx="920">
                  <c:v>-3.542123678246921</c:v>
                </c:pt>
                <c:pt idx="921">
                  <c:v>-3.5547457185707634</c:v>
                </c:pt>
                <c:pt idx="922">
                  <c:v>-3.5673677571856035</c:v>
                </c:pt>
                <c:pt idx="923">
                  <c:v>-3.5799897940913459</c:v>
                </c:pt>
                <c:pt idx="924">
                  <c:v>-3.592611829287895</c:v>
                </c:pt>
                <c:pt idx="925">
                  <c:v>-3.605233862775155</c:v>
                </c:pt>
                <c:pt idx="926">
                  <c:v>-3.6178558945530304</c:v>
                </c:pt>
                <c:pt idx="927">
                  <c:v>-3.6304779246214256</c:v>
                </c:pt>
                <c:pt idx="928">
                  <c:v>-3.6430999529802452</c:v>
                </c:pt>
                <c:pt idx="929">
                  <c:v>-3.6557219796293934</c:v>
                </c:pt>
                <c:pt idx="930">
                  <c:v>-3.6683440045687745</c:v>
                </c:pt>
                <c:pt idx="931">
                  <c:v>-3.6809660277982927</c:v>
                </c:pt>
                <c:pt idx="932">
                  <c:v>-3.6935880493178526</c:v>
                </c:pt>
                <c:pt idx="933">
                  <c:v>-3.7062100691273585</c:v>
                </c:pt>
                <c:pt idx="934">
                  <c:v>-3.7188320872267151</c:v>
                </c:pt>
                <c:pt idx="935">
                  <c:v>-3.7314541036158264</c:v>
                </c:pt>
                <c:pt idx="936">
                  <c:v>-3.744076118294597</c:v>
                </c:pt>
                <c:pt idx="937">
                  <c:v>-3.7566981312629313</c:v>
                </c:pt>
                <c:pt idx="938">
                  <c:v>-3.7693201425207334</c:v>
                </c:pt>
                <c:pt idx="939">
                  <c:v>-3.7819421520679084</c:v>
                </c:pt>
                <c:pt idx="940">
                  <c:v>-3.7945641599043598</c:v>
                </c:pt>
                <c:pt idx="941">
                  <c:v>-3.8071861660299926</c:v>
                </c:pt>
                <c:pt idx="942">
                  <c:v>-3.8198081704447109</c:v>
                </c:pt>
                <c:pt idx="943">
                  <c:v>-3.8324301731484196</c:v>
                </c:pt>
                <c:pt idx="944">
                  <c:v>-3.8450521741410224</c:v>
                </c:pt>
                <c:pt idx="945">
                  <c:v>-3.8576741734224242</c:v>
                </c:pt>
                <c:pt idx="946">
                  <c:v>-3.8702961709925292</c:v>
                </c:pt>
                <c:pt idx="947">
                  <c:v>-3.8829181668512418</c:v>
                </c:pt>
                <c:pt idx="948">
                  <c:v>-3.8955401609984666</c:v>
                </c:pt>
                <c:pt idx="949">
                  <c:v>-3.908162153434108</c:v>
                </c:pt>
                <c:pt idx="950">
                  <c:v>-3.9207841441580702</c:v>
                </c:pt>
                <c:pt idx="951">
                  <c:v>-3.9334061331702577</c:v>
                </c:pt>
                <c:pt idx="952">
                  <c:v>-3.9460281204705749</c:v>
                </c:pt>
                <c:pt idx="953">
                  <c:v>-3.9586501060589265</c:v>
                </c:pt>
                <c:pt idx="954">
                  <c:v>-3.9712720899352165</c:v>
                </c:pt>
                <c:pt idx="955">
                  <c:v>-3.9838940720993494</c:v>
                </c:pt>
                <c:pt idx="956">
                  <c:v>-3.9965160525512298</c:v>
                </c:pt>
                <c:pt idx="957">
                  <c:v>-4.0091380312907621</c:v>
                </c:pt>
                <c:pt idx="958">
                  <c:v>-4.0217600083178509</c:v>
                </c:pt>
                <c:pt idx="959">
                  <c:v>-4.0343819836324002</c:v>
                </c:pt>
                <c:pt idx="960">
                  <c:v>-4.0470039572343142</c:v>
                </c:pt>
                <c:pt idx="961">
                  <c:v>-4.0596259291234977</c:v>
                </c:pt>
                <c:pt idx="962">
                  <c:v>-4.0722478992998559</c:v>
                </c:pt>
                <c:pt idx="963">
                  <c:v>-4.0848698677632918</c:v>
                </c:pt>
                <c:pt idx="964">
                  <c:v>-4.0974918345137104</c:v>
                </c:pt>
                <c:pt idx="965">
                  <c:v>-4.1101137995510166</c:v>
                </c:pt>
                <c:pt idx="966">
                  <c:v>-4.1227357628751147</c:v>
                </c:pt>
                <c:pt idx="967">
                  <c:v>-4.1353577244859085</c:v>
                </c:pt>
                <c:pt idx="968">
                  <c:v>-4.1479796843833032</c:v>
                </c:pt>
                <c:pt idx="969">
                  <c:v>-4.1606016425672028</c:v>
                </c:pt>
                <c:pt idx="970">
                  <c:v>-4.1732235990375113</c:v>
                </c:pt>
                <c:pt idx="971">
                  <c:v>-4.1858455537941337</c:v>
                </c:pt>
                <c:pt idx="972">
                  <c:v>-4.198467506836975</c:v>
                </c:pt>
                <c:pt idx="973">
                  <c:v>-4.2110894581659393</c:v>
                </c:pt>
                <c:pt idx="974">
                  <c:v>-4.2237114077809306</c:v>
                </c:pt>
                <c:pt idx="975">
                  <c:v>-4.236333355681853</c:v>
                </c:pt>
                <c:pt idx="976">
                  <c:v>-4.2489553018686115</c:v>
                </c:pt>
                <c:pt idx="977">
                  <c:v>-4.261577246341111</c:v>
                </c:pt>
                <c:pt idx="978">
                  <c:v>-4.2741991890992557</c:v>
                </c:pt>
                <c:pt idx="979">
                  <c:v>-4.2868211301429495</c:v>
                </c:pt>
                <c:pt idx="980">
                  <c:v>-4.2994430694720975</c:v>
                </c:pt>
                <c:pt idx="981">
                  <c:v>-4.3120650070866038</c:v>
                </c:pt>
                <c:pt idx="982">
                  <c:v>-4.3246869429863724</c:v>
                </c:pt>
                <c:pt idx="983">
                  <c:v>-4.3373088771713082</c:v>
                </c:pt>
                <c:pt idx="984">
                  <c:v>-4.3499308096413163</c:v>
                </c:pt>
                <c:pt idx="985">
                  <c:v>-4.3625527403963007</c:v>
                </c:pt>
                <c:pt idx="986">
                  <c:v>-4.3751746694361655</c:v>
                </c:pt>
                <c:pt idx="987">
                  <c:v>-4.3877965967608157</c:v>
                </c:pt>
                <c:pt idx="988">
                  <c:v>-4.4004185223701553</c:v>
                </c:pt>
                <c:pt idx="989">
                  <c:v>-4.4130404462640893</c:v>
                </c:pt>
                <c:pt idx="990">
                  <c:v>-4.4256623684425218</c:v>
                </c:pt>
                <c:pt idx="991">
                  <c:v>-4.4382842889053569</c:v>
                </c:pt>
                <c:pt idx="992">
                  <c:v>-4.4509062076524994</c:v>
                </c:pt>
                <c:pt idx="993">
                  <c:v>-4.4635281246838536</c:v>
                </c:pt>
                <c:pt idx="994">
                  <c:v>-4.4761500399993244</c:v>
                </c:pt>
                <c:pt idx="995">
                  <c:v>-4.4887719535988166</c:v>
                </c:pt>
                <c:pt idx="996">
                  <c:v>-4.5013938654822336</c:v>
                </c:pt>
                <c:pt idx="997">
                  <c:v>-4.5140157756494803</c:v>
                </c:pt>
                <c:pt idx="998">
                  <c:v>-4.5266376841004616</c:v>
                </c:pt>
                <c:pt idx="999">
                  <c:v>-4.5392595908350817</c:v>
                </c:pt>
                <c:pt idx="1000">
                  <c:v>-4.5518814958532454</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3.7</c:v>
                </c:pt>
                <c:pt idx="1">
                  <c:v>3.71</c:v>
                </c:pt>
                <c:pt idx="2">
                  <c:v>3.7199999999999998</c:v>
                </c:pt>
                <c:pt idx="3">
                  <c:v>3.7299999999999995</c:v>
                </c:pt>
                <c:pt idx="4">
                  <c:v>3.7399999999999993</c:v>
                </c:pt>
                <c:pt idx="5">
                  <c:v>3.7499999999999991</c:v>
                </c:pt>
                <c:pt idx="6">
                  <c:v>3.7599999999999989</c:v>
                </c:pt>
                <c:pt idx="7">
                  <c:v>3.7699999999999987</c:v>
                </c:pt>
                <c:pt idx="8">
                  <c:v>3.7799999999999985</c:v>
                </c:pt>
                <c:pt idx="9">
                  <c:v>3.7899999999999983</c:v>
                </c:pt>
                <c:pt idx="10">
                  <c:v>3.799999999999998</c:v>
                </c:pt>
                <c:pt idx="11">
                  <c:v>3.8099999999999978</c:v>
                </c:pt>
                <c:pt idx="12">
                  <c:v>3.8199999999999976</c:v>
                </c:pt>
                <c:pt idx="13">
                  <c:v>3.8299999999999974</c:v>
                </c:pt>
                <c:pt idx="14">
                  <c:v>3.8399999999999972</c:v>
                </c:pt>
                <c:pt idx="15">
                  <c:v>3.849999999999997</c:v>
                </c:pt>
                <c:pt idx="16">
                  <c:v>3.8599999999999968</c:v>
                </c:pt>
                <c:pt idx="17">
                  <c:v>3.8699999999999966</c:v>
                </c:pt>
                <c:pt idx="18">
                  <c:v>3.8799999999999963</c:v>
                </c:pt>
                <c:pt idx="19">
                  <c:v>3.8899999999999961</c:v>
                </c:pt>
                <c:pt idx="20">
                  <c:v>3.8999999999999959</c:v>
                </c:pt>
                <c:pt idx="21">
                  <c:v>3.9099999999999957</c:v>
                </c:pt>
                <c:pt idx="22">
                  <c:v>3.9199999999999955</c:v>
                </c:pt>
                <c:pt idx="23">
                  <c:v>3.9299999999999953</c:v>
                </c:pt>
                <c:pt idx="24">
                  <c:v>3.9399999999999951</c:v>
                </c:pt>
                <c:pt idx="25">
                  <c:v>3.9499999999999948</c:v>
                </c:pt>
                <c:pt idx="26">
                  <c:v>3.9599999999999946</c:v>
                </c:pt>
                <c:pt idx="27">
                  <c:v>3.9699999999999944</c:v>
                </c:pt>
                <c:pt idx="28">
                  <c:v>3.9799999999999942</c:v>
                </c:pt>
                <c:pt idx="29">
                  <c:v>3.989999999999994</c:v>
                </c:pt>
                <c:pt idx="30">
                  <c:v>3.9999999999999938</c:v>
                </c:pt>
                <c:pt idx="31">
                  <c:v>4.0099999999999936</c:v>
                </c:pt>
                <c:pt idx="32">
                  <c:v>4.0199999999999934</c:v>
                </c:pt>
                <c:pt idx="33">
                  <c:v>4.0299999999999931</c:v>
                </c:pt>
                <c:pt idx="34">
                  <c:v>4.0399999999999929</c:v>
                </c:pt>
                <c:pt idx="35">
                  <c:v>4.0499999999999927</c:v>
                </c:pt>
                <c:pt idx="36">
                  <c:v>4.0599999999999925</c:v>
                </c:pt>
                <c:pt idx="37">
                  <c:v>4.0699999999999923</c:v>
                </c:pt>
                <c:pt idx="38">
                  <c:v>4.0799999999999921</c:v>
                </c:pt>
                <c:pt idx="39">
                  <c:v>4.0899999999999919</c:v>
                </c:pt>
                <c:pt idx="40">
                  <c:v>4.0999999999999917</c:v>
                </c:pt>
                <c:pt idx="41">
                  <c:v>4.1099999999999914</c:v>
                </c:pt>
                <c:pt idx="42">
                  <c:v>4.1199999999999912</c:v>
                </c:pt>
                <c:pt idx="43">
                  <c:v>4.129999999999991</c:v>
                </c:pt>
                <c:pt idx="44">
                  <c:v>4.1399999999999908</c:v>
                </c:pt>
                <c:pt idx="45">
                  <c:v>4.1499999999999906</c:v>
                </c:pt>
                <c:pt idx="46">
                  <c:v>4.1599999999999904</c:v>
                </c:pt>
                <c:pt idx="47">
                  <c:v>4.1699999999999902</c:v>
                </c:pt>
                <c:pt idx="48">
                  <c:v>4.1799999999999899</c:v>
                </c:pt>
                <c:pt idx="49">
                  <c:v>4.1899999999999897</c:v>
                </c:pt>
                <c:pt idx="50">
                  <c:v>4.1999999999999895</c:v>
                </c:pt>
                <c:pt idx="51">
                  <c:v>4.2099999999999893</c:v>
                </c:pt>
                <c:pt idx="52">
                  <c:v>4.2199999999999891</c:v>
                </c:pt>
                <c:pt idx="53">
                  <c:v>4.2299999999999889</c:v>
                </c:pt>
                <c:pt idx="54">
                  <c:v>4.2399999999999887</c:v>
                </c:pt>
                <c:pt idx="55">
                  <c:v>4.2499999999999885</c:v>
                </c:pt>
                <c:pt idx="56">
                  <c:v>4.2599999999999882</c:v>
                </c:pt>
                <c:pt idx="57">
                  <c:v>4.269999999999988</c:v>
                </c:pt>
                <c:pt idx="58">
                  <c:v>4.2799999999999878</c:v>
                </c:pt>
                <c:pt idx="59">
                  <c:v>4.2899999999999876</c:v>
                </c:pt>
                <c:pt idx="60">
                  <c:v>4.2999999999999874</c:v>
                </c:pt>
                <c:pt idx="61">
                  <c:v>4.3099999999999872</c:v>
                </c:pt>
                <c:pt idx="62">
                  <c:v>4.319999999999987</c:v>
                </c:pt>
                <c:pt idx="63">
                  <c:v>4.3299999999999867</c:v>
                </c:pt>
                <c:pt idx="64">
                  <c:v>4.3399999999999865</c:v>
                </c:pt>
                <c:pt idx="65">
                  <c:v>4.3499999999999863</c:v>
                </c:pt>
                <c:pt idx="66">
                  <c:v>4.3599999999999861</c:v>
                </c:pt>
                <c:pt idx="67">
                  <c:v>4.3699999999999859</c:v>
                </c:pt>
                <c:pt idx="68">
                  <c:v>4.3799999999999857</c:v>
                </c:pt>
                <c:pt idx="69">
                  <c:v>4.3899999999999855</c:v>
                </c:pt>
                <c:pt idx="70">
                  <c:v>4.3999999999999853</c:v>
                </c:pt>
                <c:pt idx="71">
                  <c:v>4.409999999999985</c:v>
                </c:pt>
                <c:pt idx="72">
                  <c:v>4.4199999999999848</c:v>
                </c:pt>
                <c:pt idx="73">
                  <c:v>4.4299999999999846</c:v>
                </c:pt>
                <c:pt idx="74">
                  <c:v>4.4399999999999844</c:v>
                </c:pt>
                <c:pt idx="75">
                  <c:v>4.4499999999999842</c:v>
                </c:pt>
                <c:pt idx="76">
                  <c:v>4.459999999999984</c:v>
                </c:pt>
                <c:pt idx="77">
                  <c:v>4.4699999999999838</c:v>
                </c:pt>
                <c:pt idx="78">
                  <c:v>4.4799999999999836</c:v>
                </c:pt>
                <c:pt idx="79">
                  <c:v>4.4899999999999833</c:v>
                </c:pt>
                <c:pt idx="80">
                  <c:v>4.4999999999999831</c:v>
                </c:pt>
                <c:pt idx="81">
                  <c:v>4.5099999999999829</c:v>
                </c:pt>
                <c:pt idx="82">
                  <c:v>4.5199999999999827</c:v>
                </c:pt>
                <c:pt idx="83">
                  <c:v>4.5299999999999825</c:v>
                </c:pt>
                <c:pt idx="84">
                  <c:v>4.5399999999999823</c:v>
                </c:pt>
                <c:pt idx="85">
                  <c:v>4.5499999999999821</c:v>
                </c:pt>
                <c:pt idx="86">
                  <c:v>4.5599999999999818</c:v>
                </c:pt>
                <c:pt idx="87">
                  <c:v>4.5699999999999816</c:v>
                </c:pt>
                <c:pt idx="88">
                  <c:v>4.5799999999999814</c:v>
                </c:pt>
                <c:pt idx="89">
                  <c:v>4.5899999999999812</c:v>
                </c:pt>
                <c:pt idx="90">
                  <c:v>4.599999999999981</c:v>
                </c:pt>
                <c:pt idx="91">
                  <c:v>4.6099999999999808</c:v>
                </c:pt>
                <c:pt idx="92">
                  <c:v>4.6199999999999806</c:v>
                </c:pt>
                <c:pt idx="93">
                  <c:v>4.6299999999999804</c:v>
                </c:pt>
                <c:pt idx="94">
                  <c:v>4.6399999999999801</c:v>
                </c:pt>
                <c:pt idx="95">
                  <c:v>4.6499999999999799</c:v>
                </c:pt>
                <c:pt idx="96">
                  <c:v>4.6599999999999797</c:v>
                </c:pt>
                <c:pt idx="97">
                  <c:v>4.6699999999999795</c:v>
                </c:pt>
                <c:pt idx="98">
                  <c:v>4.6799999999999793</c:v>
                </c:pt>
                <c:pt idx="99">
                  <c:v>4.6899999999999791</c:v>
                </c:pt>
                <c:pt idx="100">
                  <c:v>4.6999999999999789</c:v>
                </c:pt>
                <c:pt idx="101">
                  <c:v>4.7099999999999786</c:v>
                </c:pt>
                <c:pt idx="102">
                  <c:v>4.7199999999999784</c:v>
                </c:pt>
                <c:pt idx="103">
                  <c:v>4.7299999999999782</c:v>
                </c:pt>
                <c:pt idx="104">
                  <c:v>4.739999999999978</c:v>
                </c:pt>
                <c:pt idx="105">
                  <c:v>4.7499999999999778</c:v>
                </c:pt>
                <c:pt idx="106">
                  <c:v>4.7599999999999776</c:v>
                </c:pt>
                <c:pt idx="107">
                  <c:v>4.7699999999999774</c:v>
                </c:pt>
                <c:pt idx="108">
                  <c:v>4.7799999999999772</c:v>
                </c:pt>
                <c:pt idx="109">
                  <c:v>4.7899999999999769</c:v>
                </c:pt>
                <c:pt idx="110">
                  <c:v>4.7999999999999767</c:v>
                </c:pt>
                <c:pt idx="111">
                  <c:v>4.8099999999999765</c:v>
                </c:pt>
                <c:pt idx="112">
                  <c:v>4.8199999999999763</c:v>
                </c:pt>
                <c:pt idx="113">
                  <c:v>4.8299999999999761</c:v>
                </c:pt>
                <c:pt idx="114">
                  <c:v>4.8399999999999759</c:v>
                </c:pt>
                <c:pt idx="115">
                  <c:v>4.8499999999999757</c:v>
                </c:pt>
                <c:pt idx="116">
                  <c:v>4.8599999999999755</c:v>
                </c:pt>
                <c:pt idx="117">
                  <c:v>4.8699999999999752</c:v>
                </c:pt>
                <c:pt idx="118">
                  <c:v>4.879999999999975</c:v>
                </c:pt>
                <c:pt idx="119">
                  <c:v>4.8899999999999748</c:v>
                </c:pt>
                <c:pt idx="120">
                  <c:v>4.8999999999999746</c:v>
                </c:pt>
                <c:pt idx="121">
                  <c:v>4.9099999999999744</c:v>
                </c:pt>
                <c:pt idx="122">
                  <c:v>4.9199999999999742</c:v>
                </c:pt>
                <c:pt idx="123">
                  <c:v>4.929999999999974</c:v>
                </c:pt>
                <c:pt idx="124">
                  <c:v>4.9399999999999737</c:v>
                </c:pt>
                <c:pt idx="125">
                  <c:v>4.9499999999999735</c:v>
                </c:pt>
                <c:pt idx="126">
                  <c:v>4.9599999999999733</c:v>
                </c:pt>
                <c:pt idx="127">
                  <c:v>4.9699999999999731</c:v>
                </c:pt>
                <c:pt idx="128">
                  <c:v>4.9799999999999729</c:v>
                </c:pt>
                <c:pt idx="129">
                  <c:v>4.9899999999999727</c:v>
                </c:pt>
                <c:pt idx="130">
                  <c:v>4.9999999999999725</c:v>
                </c:pt>
                <c:pt idx="131">
                  <c:v>5.0099999999999723</c:v>
                </c:pt>
                <c:pt idx="132">
                  <c:v>5.019999999999972</c:v>
                </c:pt>
                <c:pt idx="133">
                  <c:v>5.0299999999999718</c:v>
                </c:pt>
                <c:pt idx="134">
                  <c:v>5.0399999999999716</c:v>
                </c:pt>
                <c:pt idx="135">
                  <c:v>5.0499999999999714</c:v>
                </c:pt>
                <c:pt idx="136">
                  <c:v>5.0599999999999712</c:v>
                </c:pt>
                <c:pt idx="137">
                  <c:v>5.069999999999971</c:v>
                </c:pt>
                <c:pt idx="138">
                  <c:v>5.0799999999999708</c:v>
                </c:pt>
                <c:pt idx="139">
                  <c:v>5.0899999999999705</c:v>
                </c:pt>
                <c:pt idx="140">
                  <c:v>5.0999999999999703</c:v>
                </c:pt>
                <c:pt idx="141">
                  <c:v>5.1099999999999701</c:v>
                </c:pt>
                <c:pt idx="142">
                  <c:v>5.1199999999999699</c:v>
                </c:pt>
                <c:pt idx="143">
                  <c:v>5.1299999999999697</c:v>
                </c:pt>
                <c:pt idx="144">
                  <c:v>5.1399999999999695</c:v>
                </c:pt>
                <c:pt idx="145">
                  <c:v>5.1499999999999693</c:v>
                </c:pt>
                <c:pt idx="146">
                  <c:v>5.1599999999999691</c:v>
                </c:pt>
                <c:pt idx="147">
                  <c:v>5.1699999999999688</c:v>
                </c:pt>
                <c:pt idx="148">
                  <c:v>5.1799999999999686</c:v>
                </c:pt>
                <c:pt idx="149">
                  <c:v>5.1899999999999684</c:v>
                </c:pt>
                <c:pt idx="150">
                  <c:v>5.1999999999999682</c:v>
                </c:pt>
                <c:pt idx="151">
                  <c:v>5.209999999999968</c:v>
                </c:pt>
                <c:pt idx="152">
                  <c:v>5.2199999999999678</c:v>
                </c:pt>
                <c:pt idx="153">
                  <c:v>5.2299999999999676</c:v>
                </c:pt>
                <c:pt idx="154">
                  <c:v>5.2399999999999674</c:v>
                </c:pt>
                <c:pt idx="155">
                  <c:v>5.2499999999999671</c:v>
                </c:pt>
                <c:pt idx="156">
                  <c:v>5.2599999999999669</c:v>
                </c:pt>
                <c:pt idx="157">
                  <c:v>5.2699999999999667</c:v>
                </c:pt>
                <c:pt idx="158">
                  <c:v>5.2799999999999665</c:v>
                </c:pt>
                <c:pt idx="159">
                  <c:v>5.2899999999999663</c:v>
                </c:pt>
                <c:pt idx="160">
                  <c:v>5.2999999999999661</c:v>
                </c:pt>
                <c:pt idx="161">
                  <c:v>5.3099999999999659</c:v>
                </c:pt>
                <c:pt idx="162">
                  <c:v>5.3199999999999656</c:v>
                </c:pt>
                <c:pt idx="163">
                  <c:v>5.3299999999999654</c:v>
                </c:pt>
                <c:pt idx="164">
                  <c:v>5.3399999999999652</c:v>
                </c:pt>
                <c:pt idx="165">
                  <c:v>5.349999999999965</c:v>
                </c:pt>
                <c:pt idx="166">
                  <c:v>5.3599999999999648</c:v>
                </c:pt>
                <c:pt idx="167">
                  <c:v>5.3699999999999646</c:v>
                </c:pt>
                <c:pt idx="168">
                  <c:v>5.3799999999999644</c:v>
                </c:pt>
                <c:pt idx="169">
                  <c:v>5.3899999999999642</c:v>
                </c:pt>
                <c:pt idx="170">
                  <c:v>5.3999999999999639</c:v>
                </c:pt>
                <c:pt idx="171">
                  <c:v>5.4099999999999637</c:v>
                </c:pt>
                <c:pt idx="172">
                  <c:v>5.4199999999999635</c:v>
                </c:pt>
                <c:pt idx="173">
                  <c:v>5.4299999999999633</c:v>
                </c:pt>
                <c:pt idx="174">
                  <c:v>5.4399999999999631</c:v>
                </c:pt>
                <c:pt idx="175">
                  <c:v>5.4499999999999629</c:v>
                </c:pt>
                <c:pt idx="176">
                  <c:v>5.4599999999999627</c:v>
                </c:pt>
                <c:pt idx="177">
                  <c:v>5.4699999999999624</c:v>
                </c:pt>
                <c:pt idx="178">
                  <c:v>5.4799999999999622</c:v>
                </c:pt>
                <c:pt idx="179">
                  <c:v>5.489999999999962</c:v>
                </c:pt>
                <c:pt idx="180">
                  <c:v>5.4999999999999618</c:v>
                </c:pt>
                <c:pt idx="181">
                  <c:v>5.5099999999999616</c:v>
                </c:pt>
                <c:pt idx="182">
                  <c:v>5.5199999999999614</c:v>
                </c:pt>
                <c:pt idx="183">
                  <c:v>5.5299999999999612</c:v>
                </c:pt>
                <c:pt idx="184">
                  <c:v>5.539999999999961</c:v>
                </c:pt>
                <c:pt idx="185">
                  <c:v>5.5499999999999607</c:v>
                </c:pt>
                <c:pt idx="186">
                  <c:v>5.5599999999999605</c:v>
                </c:pt>
                <c:pt idx="187">
                  <c:v>5.5699999999999603</c:v>
                </c:pt>
                <c:pt idx="188">
                  <c:v>5.5799999999999601</c:v>
                </c:pt>
                <c:pt idx="189">
                  <c:v>5.5899999999999599</c:v>
                </c:pt>
                <c:pt idx="190">
                  <c:v>5.5999999999999597</c:v>
                </c:pt>
                <c:pt idx="191">
                  <c:v>5.6099999999999595</c:v>
                </c:pt>
                <c:pt idx="192">
                  <c:v>5.6199999999999593</c:v>
                </c:pt>
                <c:pt idx="193">
                  <c:v>5.629999999999959</c:v>
                </c:pt>
                <c:pt idx="194">
                  <c:v>5.6399999999999588</c:v>
                </c:pt>
                <c:pt idx="195">
                  <c:v>5.6499999999999586</c:v>
                </c:pt>
                <c:pt idx="196">
                  <c:v>5.6599999999999584</c:v>
                </c:pt>
                <c:pt idx="197">
                  <c:v>5.6699999999999582</c:v>
                </c:pt>
                <c:pt idx="198">
                  <c:v>5.679999999999958</c:v>
                </c:pt>
                <c:pt idx="199">
                  <c:v>5.6899999999999578</c:v>
                </c:pt>
                <c:pt idx="200">
                  <c:v>5.6999999999999575</c:v>
                </c:pt>
                <c:pt idx="201">
                  <c:v>5.7999999999999572</c:v>
                </c:pt>
                <c:pt idx="202">
                  <c:v>5.8999999999999568</c:v>
                </c:pt>
                <c:pt idx="203">
                  <c:v>5.9999999999999565</c:v>
                </c:pt>
                <c:pt idx="204">
                  <c:v>6.0999999999999561</c:v>
                </c:pt>
                <c:pt idx="205">
                  <c:v>6.1999999999999558</c:v>
                </c:pt>
                <c:pt idx="206">
                  <c:v>6.2999999999999554</c:v>
                </c:pt>
                <c:pt idx="207">
                  <c:v>6.3999999999999551</c:v>
                </c:pt>
                <c:pt idx="208">
                  <c:v>6.4999999999999547</c:v>
                </c:pt>
                <c:pt idx="209">
                  <c:v>6.5999999999999543</c:v>
                </c:pt>
                <c:pt idx="210">
                  <c:v>6.699999999999954</c:v>
                </c:pt>
                <c:pt idx="211">
                  <c:v>6.7999999999999536</c:v>
                </c:pt>
                <c:pt idx="212">
                  <c:v>6.8999999999999533</c:v>
                </c:pt>
                <c:pt idx="213">
                  <c:v>6.9999999999999529</c:v>
                </c:pt>
                <c:pt idx="214">
                  <c:v>7.0999999999999526</c:v>
                </c:pt>
                <c:pt idx="215">
                  <c:v>7.1999999999999522</c:v>
                </c:pt>
                <c:pt idx="216">
                  <c:v>7.2999999999999519</c:v>
                </c:pt>
                <c:pt idx="217">
                  <c:v>7.3999999999999515</c:v>
                </c:pt>
                <c:pt idx="218">
                  <c:v>7.4999999999999512</c:v>
                </c:pt>
                <c:pt idx="219">
                  <c:v>7.5999999999999508</c:v>
                </c:pt>
                <c:pt idx="220">
                  <c:v>7.6999999999999504</c:v>
                </c:pt>
                <c:pt idx="221">
                  <c:v>7.7999999999999501</c:v>
                </c:pt>
                <c:pt idx="222">
                  <c:v>7.8999999999999497</c:v>
                </c:pt>
                <c:pt idx="223">
                  <c:v>7.9999999999999494</c:v>
                </c:pt>
                <c:pt idx="224">
                  <c:v>8.0999999999999499</c:v>
                </c:pt>
                <c:pt idx="225">
                  <c:v>8.1999999999999496</c:v>
                </c:pt>
                <c:pt idx="226">
                  <c:v>8.2999999999999492</c:v>
                </c:pt>
                <c:pt idx="227">
                  <c:v>8.3999999999999488</c:v>
                </c:pt>
                <c:pt idx="228">
                  <c:v>8.4999999999999485</c:v>
                </c:pt>
                <c:pt idx="229">
                  <c:v>8.5999999999999481</c:v>
                </c:pt>
                <c:pt idx="230">
                  <c:v>8.6999999999999478</c:v>
                </c:pt>
                <c:pt idx="231">
                  <c:v>8.7999999999999474</c:v>
                </c:pt>
                <c:pt idx="232">
                  <c:v>8.8999999999999471</c:v>
                </c:pt>
                <c:pt idx="233">
                  <c:v>8.9999999999999467</c:v>
                </c:pt>
                <c:pt idx="234">
                  <c:v>9.0999999999999464</c:v>
                </c:pt>
                <c:pt idx="235">
                  <c:v>9.199999999999946</c:v>
                </c:pt>
                <c:pt idx="236">
                  <c:v>9.2999999999999456</c:v>
                </c:pt>
                <c:pt idx="237">
                  <c:v>9.3999999999999453</c:v>
                </c:pt>
                <c:pt idx="238">
                  <c:v>9.4999999999999449</c:v>
                </c:pt>
                <c:pt idx="239">
                  <c:v>9.5999999999999446</c:v>
                </c:pt>
                <c:pt idx="240">
                  <c:v>9.6999999999999442</c:v>
                </c:pt>
                <c:pt idx="241">
                  <c:v>9.7999999999999439</c:v>
                </c:pt>
                <c:pt idx="242">
                  <c:v>9.8999999999999435</c:v>
                </c:pt>
                <c:pt idx="243">
                  <c:v>9.9999999999999432</c:v>
                </c:pt>
                <c:pt idx="244">
                  <c:v>10.099999999999943</c:v>
                </c:pt>
                <c:pt idx="245">
                  <c:v>10.199999999999942</c:v>
                </c:pt>
                <c:pt idx="246">
                  <c:v>10.299999999999942</c:v>
                </c:pt>
                <c:pt idx="247">
                  <c:v>10.399999999999942</c:v>
                </c:pt>
                <c:pt idx="248">
                  <c:v>10.499999999999941</c:v>
                </c:pt>
                <c:pt idx="249">
                  <c:v>10.599999999999941</c:v>
                </c:pt>
                <c:pt idx="250">
                  <c:v>10.699999999999941</c:v>
                </c:pt>
                <c:pt idx="251">
                  <c:v>10.79999999999994</c:v>
                </c:pt>
                <c:pt idx="252">
                  <c:v>10.89999999999994</c:v>
                </c:pt>
                <c:pt idx="253">
                  <c:v>10.99999999999994</c:v>
                </c:pt>
                <c:pt idx="254">
                  <c:v>11.099999999999939</c:v>
                </c:pt>
                <c:pt idx="255">
                  <c:v>11.199999999999939</c:v>
                </c:pt>
                <c:pt idx="256">
                  <c:v>11.299999999999939</c:v>
                </c:pt>
                <c:pt idx="257">
                  <c:v>11.399999999999938</c:v>
                </c:pt>
                <c:pt idx="258">
                  <c:v>11.499999999999938</c:v>
                </c:pt>
                <c:pt idx="259">
                  <c:v>11.599999999999937</c:v>
                </c:pt>
                <c:pt idx="260">
                  <c:v>11.699999999999937</c:v>
                </c:pt>
                <c:pt idx="261">
                  <c:v>11.799999999999937</c:v>
                </c:pt>
                <c:pt idx="262">
                  <c:v>11.899999999999936</c:v>
                </c:pt>
                <c:pt idx="263">
                  <c:v>11.999999999999936</c:v>
                </c:pt>
                <c:pt idx="264">
                  <c:v>12.099999999999936</c:v>
                </c:pt>
                <c:pt idx="265">
                  <c:v>12.199999999999935</c:v>
                </c:pt>
                <c:pt idx="266">
                  <c:v>12.299999999999935</c:v>
                </c:pt>
                <c:pt idx="267">
                  <c:v>12.399999999999935</c:v>
                </c:pt>
                <c:pt idx="268">
                  <c:v>12.499999999999934</c:v>
                </c:pt>
                <c:pt idx="269">
                  <c:v>12.599999999999934</c:v>
                </c:pt>
                <c:pt idx="270">
                  <c:v>12.699999999999934</c:v>
                </c:pt>
                <c:pt idx="271">
                  <c:v>12.799999999999933</c:v>
                </c:pt>
                <c:pt idx="272">
                  <c:v>12.899999999999933</c:v>
                </c:pt>
                <c:pt idx="273">
                  <c:v>12.999999999999932</c:v>
                </c:pt>
                <c:pt idx="274">
                  <c:v>13.099999999999932</c:v>
                </c:pt>
                <c:pt idx="275">
                  <c:v>13.199999999999932</c:v>
                </c:pt>
                <c:pt idx="276">
                  <c:v>13.299999999999931</c:v>
                </c:pt>
                <c:pt idx="277">
                  <c:v>13.399999999999931</c:v>
                </c:pt>
                <c:pt idx="278">
                  <c:v>13.499999999999931</c:v>
                </c:pt>
                <c:pt idx="279">
                  <c:v>13.59999999999993</c:v>
                </c:pt>
                <c:pt idx="280">
                  <c:v>13.69999999999993</c:v>
                </c:pt>
                <c:pt idx="281">
                  <c:v>13.79999999999993</c:v>
                </c:pt>
                <c:pt idx="282">
                  <c:v>13.899999999999929</c:v>
                </c:pt>
                <c:pt idx="283">
                  <c:v>13.999999999999929</c:v>
                </c:pt>
                <c:pt idx="284">
                  <c:v>14.099999999999929</c:v>
                </c:pt>
                <c:pt idx="285">
                  <c:v>14.199999999999928</c:v>
                </c:pt>
                <c:pt idx="286">
                  <c:v>14.299999999999928</c:v>
                </c:pt>
                <c:pt idx="287">
                  <c:v>14.399999999999928</c:v>
                </c:pt>
                <c:pt idx="288">
                  <c:v>14.499999999999927</c:v>
                </c:pt>
                <c:pt idx="289">
                  <c:v>14.599999999999927</c:v>
                </c:pt>
                <c:pt idx="290">
                  <c:v>14.699999999999926</c:v>
                </c:pt>
                <c:pt idx="291">
                  <c:v>14.799999999999926</c:v>
                </c:pt>
                <c:pt idx="292">
                  <c:v>14.899999999999926</c:v>
                </c:pt>
                <c:pt idx="293">
                  <c:v>14.999999999999925</c:v>
                </c:pt>
                <c:pt idx="294">
                  <c:v>15.099999999999925</c:v>
                </c:pt>
                <c:pt idx="295">
                  <c:v>15.199999999999925</c:v>
                </c:pt>
                <c:pt idx="296">
                  <c:v>15.299999999999924</c:v>
                </c:pt>
                <c:pt idx="297">
                  <c:v>15.399999999999924</c:v>
                </c:pt>
                <c:pt idx="298">
                  <c:v>15.499999999999924</c:v>
                </c:pt>
                <c:pt idx="299">
                  <c:v>15.599999999999923</c:v>
                </c:pt>
                <c:pt idx="300">
                  <c:v>15.699999999999923</c:v>
                </c:pt>
                <c:pt idx="301">
                  <c:v>15.799999999999923</c:v>
                </c:pt>
                <c:pt idx="302">
                  <c:v>15.899999999999922</c:v>
                </c:pt>
                <c:pt idx="303">
                  <c:v>15.999999999999922</c:v>
                </c:pt>
                <c:pt idx="304">
                  <c:v>16.099999999999923</c:v>
                </c:pt>
                <c:pt idx="305">
                  <c:v>16.199999999999925</c:v>
                </c:pt>
                <c:pt idx="306">
                  <c:v>16.299999999999926</c:v>
                </c:pt>
                <c:pt idx="307">
                  <c:v>16.399999999999928</c:v>
                </c:pt>
                <c:pt idx="308">
                  <c:v>16.499999999999929</c:v>
                </c:pt>
                <c:pt idx="309">
                  <c:v>16.59999999999993</c:v>
                </c:pt>
                <c:pt idx="310">
                  <c:v>16.699999999999932</c:v>
                </c:pt>
                <c:pt idx="311">
                  <c:v>16.799999999999933</c:v>
                </c:pt>
                <c:pt idx="312">
                  <c:v>16.899999999999935</c:v>
                </c:pt>
                <c:pt idx="313">
                  <c:v>16.999999999999936</c:v>
                </c:pt>
                <c:pt idx="314">
                  <c:v>17.099999999999937</c:v>
                </c:pt>
                <c:pt idx="315">
                  <c:v>17.199999999999939</c:v>
                </c:pt>
                <c:pt idx="316">
                  <c:v>17.29999999999994</c:v>
                </c:pt>
                <c:pt idx="317">
                  <c:v>17.399999999999942</c:v>
                </c:pt>
                <c:pt idx="318">
                  <c:v>17.499999999999943</c:v>
                </c:pt>
                <c:pt idx="319">
                  <c:v>17.599999999999945</c:v>
                </c:pt>
                <c:pt idx="320">
                  <c:v>17.699999999999946</c:v>
                </c:pt>
                <c:pt idx="321">
                  <c:v>17.799999999999947</c:v>
                </c:pt>
                <c:pt idx="322">
                  <c:v>17.899999999999949</c:v>
                </c:pt>
                <c:pt idx="323">
                  <c:v>17.99999999999995</c:v>
                </c:pt>
                <c:pt idx="324">
                  <c:v>18.099999999999952</c:v>
                </c:pt>
                <c:pt idx="325">
                  <c:v>18.199999999999953</c:v>
                </c:pt>
                <c:pt idx="326">
                  <c:v>18.299999999999955</c:v>
                </c:pt>
                <c:pt idx="327">
                  <c:v>18.399999999999956</c:v>
                </c:pt>
                <c:pt idx="328">
                  <c:v>18.499999999999957</c:v>
                </c:pt>
                <c:pt idx="329">
                  <c:v>18.599999999999959</c:v>
                </c:pt>
                <c:pt idx="330">
                  <c:v>18.69999999999996</c:v>
                </c:pt>
                <c:pt idx="331">
                  <c:v>18.799999999999962</c:v>
                </c:pt>
                <c:pt idx="332">
                  <c:v>18.899999999999963</c:v>
                </c:pt>
                <c:pt idx="333">
                  <c:v>18.999999999999964</c:v>
                </c:pt>
                <c:pt idx="334">
                  <c:v>19.099999999999966</c:v>
                </c:pt>
                <c:pt idx="335">
                  <c:v>19.199999999999967</c:v>
                </c:pt>
                <c:pt idx="336">
                  <c:v>19.299999999999969</c:v>
                </c:pt>
                <c:pt idx="337">
                  <c:v>19.39999999999997</c:v>
                </c:pt>
                <c:pt idx="338">
                  <c:v>19.499999999999972</c:v>
                </c:pt>
                <c:pt idx="339">
                  <c:v>19.599999999999973</c:v>
                </c:pt>
                <c:pt idx="340">
                  <c:v>19.699999999999974</c:v>
                </c:pt>
                <c:pt idx="341">
                  <c:v>19.799999999999976</c:v>
                </c:pt>
                <c:pt idx="342">
                  <c:v>19.899999999999977</c:v>
                </c:pt>
                <c:pt idx="343">
                  <c:v>19.999999999999979</c:v>
                </c:pt>
                <c:pt idx="344">
                  <c:v>20.09999999999998</c:v>
                </c:pt>
                <c:pt idx="345">
                  <c:v>20.199999999999982</c:v>
                </c:pt>
                <c:pt idx="346">
                  <c:v>20.299999999999983</c:v>
                </c:pt>
                <c:pt idx="347">
                  <c:v>20.399999999999984</c:v>
                </c:pt>
                <c:pt idx="348">
                  <c:v>20.499999999999986</c:v>
                </c:pt>
                <c:pt idx="349">
                  <c:v>20.599999999999987</c:v>
                </c:pt>
                <c:pt idx="350">
                  <c:v>20.699999999999989</c:v>
                </c:pt>
                <c:pt idx="351">
                  <c:v>20.79999999999999</c:v>
                </c:pt>
                <c:pt idx="352">
                  <c:v>20.899999999999991</c:v>
                </c:pt>
                <c:pt idx="353">
                  <c:v>20.999999999999993</c:v>
                </c:pt>
                <c:pt idx="354">
                  <c:v>21.099999999999994</c:v>
                </c:pt>
                <c:pt idx="355">
                  <c:v>21.199999999999996</c:v>
                </c:pt>
                <c:pt idx="356">
                  <c:v>21.299999999999997</c:v>
                </c:pt>
                <c:pt idx="357">
                  <c:v>21.4</c:v>
                </c:pt>
                <c:pt idx="358">
                  <c:v>21.5</c:v>
                </c:pt>
                <c:pt idx="359">
                  <c:v>21.6</c:v>
                </c:pt>
                <c:pt idx="360">
                  <c:v>21.700000000000003</c:v>
                </c:pt>
                <c:pt idx="361">
                  <c:v>21.800000000000004</c:v>
                </c:pt>
                <c:pt idx="362">
                  <c:v>21.900000000000006</c:v>
                </c:pt>
                <c:pt idx="363">
                  <c:v>22.000000000000007</c:v>
                </c:pt>
                <c:pt idx="364">
                  <c:v>22.100000000000009</c:v>
                </c:pt>
                <c:pt idx="365">
                  <c:v>22.20000000000001</c:v>
                </c:pt>
                <c:pt idx="366">
                  <c:v>22.300000000000011</c:v>
                </c:pt>
                <c:pt idx="367">
                  <c:v>22.400000000000013</c:v>
                </c:pt>
                <c:pt idx="368">
                  <c:v>22.500000000000014</c:v>
                </c:pt>
                <c:pt idx="369">
                  <c:v>22.600000000000016</c:v>
                </c:pt>
                <c:pt idx="370">
                  <c:v>22.700000000000017</c:v>
                </c:pt>
                <c:pt idx="371">
                  <c:v>22.800000000000018</c:v>
                </c:pt>
                <c:pt idx="372">
                  <c:v>22.90000000000002</c:v>
                </c:pt>
                <c:pt idx="373">
                  <c:v>23.000000000000021</c:v>
                </c:pt>
                <c:pt idx="374">
                  <c:v>23.100000000000023</c:v>
                </c:pt>
                <c:pt idx="375">
                  <c:v>23.200000000000024</c:v>
                </c:pt>
                <c:pt idx="376">
                  <c:v>23.300000000000026</c:v>
                </c:pt>
                <c:pt idx="377">
                  <c:v>23.400000000000027</c:v>
                </c:pt>
                <c:pt idx="378">
                  <c:v>23.500000000000028</c:v>
                </c:pt>
                <c:pt idx="379">
                  <c:v>23.60000000000003</c:v>
                </c:pt>
                <c:pt idx="380">
                  <c:v>23.700000000000031</c:v>
                </c:pt>
                <c:pt idx="381">
                  <c:v>23.800000000000033</c:v>
                </c:pt>
                <c:pt idx="382">
                  <c:v>23.900000000000034</c:v>
                </c:pt>
                <c:pt idx="383">
                  <c:v>24.000000000000036</c:v>
                </c:pt>
                <c:pt idx="384">
                  <c:v>24.100000000000037</c:v>
                </c:pt>
                <c:pt idx="385">
                  <c:v>24.200000000000038</c:v>
                </c:pt>
                <c:pt idx="386">
                  <c:v>24.30000000000004</c:v>
                </c:pt>
                <c:pt idx="387">
                  <c:v>24.400000000000041</c:v>
                </c:pt>
                <c:pt idx="388">
                  <c:v>24.500000000000043</c:v>
                </c:pt>
                <c:pt idx="389">
                  <c:v>24.600000000000044</c:v>
                </c:pt>
                <c:pt idx="390">
                  <c:v>24.700000000000045</c:v>
                </c:pt>
                <c:pt idx="391">
                  <c:v>24.800000000000047</c:v>
                </c:pt>
                <c:pt idx="392">
                  <c:v>24.900000000000048</c:v>
                </c:pt>
                <c:pt idx="393">
                  <c:v>25.00000000000005</c:v>
                </c:pt>
                <c:pt idx="394">
                  <c:v>25.100000000000051</c:v>
                </c:pt>
                <c:pt idx="395">
                  <c:v>25.200000000000053</c:v>
                </c:pt>
                <c:pt idx="396">
                  <c:v>25.300000000000054</c:v>
                </c:pt>
                <c:pt idx="397">
                  <c:v>25.400000000000055</c:v>
                </c:pt>
                <c:pt idx="398">
                  <c:v>25.500000000000057</c:v>
                </c:pt>
                <c:pt idx="399">
                  <c:v>25.600000000000058</c:v>
                </c:pt>
                <c:pt idx="400">
                  <c:v>25.70000000000006</c:v>
                </c:pt>
                <c:pt idx="401">
                  <c:v>25.800000000000061</c:v>
                </c:pt>
                <c:pt idx="402">
                  <c:v>25.900000000000063</c:v>
                </c:pt>
                <c:pt idx="403">
                  <c:v>26.000000000000064</c:v>
                </c:pt>
                <c:pt idx="404">
                  <c:v>26.100000000000065</c:v>
                </c:pt>
                <c:pt idx="405">
                  <c:v>26.200000000000067</c:v>
                </c:pt>
                <c:pt idx="406">
                  <c:v>26.300000000000068</c:v>
                </c:pt>
                <c:pt idx="407">
                  <c:v>26.40000000000007</c:v>
                </c:pt>
                <c:pt idx="408">
                  <c:v>26.500000000000071</c:v>
                </c:pt>
                <c:pt idx="409">
                  <c:v>26.600000000000072</c:v>
                </c:pt>
                <c:pt idx="410">
                  <c:v>26.700000000000074</c:v>
                </c:pt>
                <c:pt idx="411">
                  <c:v>26.800000000000075</c:v>
                </c:pt>
                <c:pt idx="412">
                  <c:v>26.900000000000077</c:v>
                </c:pt>
                <c:pt idx="413">
                  <c:v>27.000000000000078</c:v>
                </c:pt>
                <c:pt idx="414">
                  <c:v>27.10000000000008</c:v>
                </c:pt>
                <c:pt idx="415">
                  <c:v>27.200000000000081</c:v>
                </c:pt>
                <c:pt idx="416">
                  <c:v>27.300000000000082</c:v>
                </c:pt>
                <c:pt idx="417">
                  <c:v>27.400000000000084</c:v>
                </c:pt>
                <c:pt idx="418">
                  <c:v>27.500000000000085</c:v>
                </c:pt>
                <c:pt idx="419">
                  <c:v>27.600000000000087</c:v>
                </c:pt>
                <c:pt idx="420">
                  <c:v>27.700000000000088</c:v>
                </c:pt>
                <c:pt idx="421">
                  <c:v>27.80000000000009</c:v>
                </c:pt>
                <c:pt idx="422">
                  <c:v>27.900000000000091</c:v>
                </c:pt>
                <c:pt idx="423">
                  <c:v>28.000000000000092</c:v>
                </c:pt>
                <c:pt idx="424">
                  <c:v>28.100000000000094</c:v>
                </c:pt>
                <c:pt idx="425">
                  <c:v>28.200000000000095</c:v>
                </c:pt>
                <c:pt idx="426">
                  <c:v>28.300000000000097</c:v>
                </c:pt>
                <c:pt idx="427">
                  <c:v>28.400000000000098</c:v>
                </c:pt>
                <c:pt idx="428">
                  <c:v>28.500000000000099</c:v>
                </c:pt>
                <c:pt idx="429">
                  <c:v>28.600000000000101</c:v>
                </c:pt>
                <c:pt idx="430">
                  <c:v>28.700000000000102</c:v>
                </c:pt>
                <c:pt idx="431">
                  <c:v>28.800000000000104</c:v>
                </c:pt>
                <c:pt idx="432">
                  <c:v>28.900000000000105</c:v>
                </c:pt>
                <c:pt idx="433">
                  <c:v>29.000000000000107</c:v>
                </c:pt>
                <c:pt idx="434">
                  <c:v>29.100000000000108</c:v>
                </c:pt>
                <c:pt idx="435">
                  <c:v>29.200000000000109</c:v>
                </c:pt>
                <c:pt idx="436">
                  <c:v>29.300000000000111</c:v>
                </c:pt>
                <c:pt idx="437">
                  <c:v>29.400000000000112</c:v>
                </c:pt>
                <c:pt idx="438">
                  <c:v>29.500000000000114</c:v>
                </c:pt>
                <c:pt idx="439">
                  <c:v>29.600000000000115</c:v>
                </c:pt>
                <c:pt idx="440">
                  <c:v>29.700000000000117</c:v>
                </c:pt>
                <c:pt idx="441">
                  <c:v>29.800000000000118</c:v>
                </c:pt>
                <c:pt idx="442">
                  <c:v>29.900000000000119</c:v>
                </c:pt>
                <c:pt idx="443">
                  <c:v>30.000000000000121</c:v>
                </c:pt>
                <c:pt idx="444">
                  <c:v>30.100000000000122</c:v>
                </c:pt>
                <c:pt idx="445">
                  <c:v>30.200000000000124</c:v>
                </c:pt>
                <c:pt idx="446">
                  <c:v>30.300000000000125</c:v>
                </c:pt>
                <c:pt idx="447">
                  <c:v>30.400000000000126</c:v>
                </c:pt>
                <c:pt idx="448">
                  <c:v>30.500000000000128</c:v>
                </c:pt>
                <c:pt idx="449">
                  <c:v>30.600000000000129</c:v>
                </c:pt>
                <c:pt idx="450">
                  <c:v>30.700000000000131</c:v>
                </c:pt>
                <c:pt idx="451">
                  <c:v>30.800000000000132</c:v>
                </c:pt>
                <c:pt idx="452">
                  <c:v>30.900000000000134</c:v>
                </c:pt>
                <c:pt idx="453">
                  <c:v>31.000000000000135</c:v>
                </c:pt>
                <c:pt idx="454">
                  <c:v>31.100000000000136</c:v>
                </c:pt>
                <c:pt idx="455">
                  <c:v>31.200000000000138</c:v>
                </c:pt>
                <c:pt idx="456">
                  <c:v>31.300000000000139</c:v>
                </c:pt>
                <c:pt idx="457">
                  <c:v>31.400000000000141</c:v>
                </c:pt>
                <c:pt idx="458">
                  <c:v>31.500000000000142</c:v>
                </c:pt>
                <c:pt idx="459">
                  <c:v>31.600000000000144</c:v>
                </c:pt>
                <c:pt idx="460">
                  <c:v>31.700000000000145</c:v>
                </c:pt>
                <c:pt idx="461">
                  <c:v>31.800000000000146</c:v>
                </c:pt>
                <c:pt idx="462">
                  <c:v>31.900000000000148</c:v>
                </c:pt>
                <c:pt idx="463">
                  <c:v>32.000000000000149</c:v>
                </c:pt>
                <c:pt idx="464">
                  <c:v>32.100000000000151</c:v>
                </c:pt>
                <c:pt idx="465">
                  <c:v>32.200000000000152</c:v>
                </c:pt>
                <c:pt idx="466">
                  <c:v>32.300000000000153</c:v>
                </c:pt>
                <c:pt idx="467">
                  <c:v>32.400000000000155</c:v>
                </c:pt>
                <c:pt idx="468">
                  <c:v>32.500000000000156</c:v>
                </c:pt>
                <c:pt idx="469">
                  <c:v>32.600000000000158</c:v>
                </c:pt>
                <c:pt idx="470">
                  <c:v>32.700000000000159</c:v>
                </c:pt>
                <c:pt idx="471">
                  <c:v>32.800000000000161</c:v>
                </c:pt>
                <c:pt idx="472">
                  <c:v>32.900000000000162</c:v>
                </c:pt>
                <c:pt idx="473">
                  <c:v>33.000000000000163</c:v>
                </c:pt>
                <c:pt idx="474">
                  <c:v>33.100000000000165</c:v>
                </c:pt>
                <c:pt idx="475">
                  <c:v>33.200000000000166</c:v>
                </c:pt>
                <c:pt idx="476">
                  <c:v>33.300000000000168</c:v>
                </c:pt>
                <c:pt idx="477">
                  <c:v>33.400000000000169</c:v>
                </c:pt>
                <c:pt idx="478">
                  <c:v>33.500000000000171</c:v>
                </c:pt>
                <c:pt idx="479">
                  <c:v>33.600000000000172</c:v>
                </c:pt>
                <c:pt idx="480">
                  <c:v>33.700000000000173</c:v>
                </c:pt>
                <c:pt idx="481">
                  <c:v>33.800000000000175</c:v>
                </c:pt>
                <c:pt idx="482">
                  <c:v>33.900000000000176</c:v>
                </c:pt>
                <c:pt idx="483">
                  <c:v>34.000000000000178</c:v>
                </c:pt>
                <c:pt idx="484">
                  <c:v>34.100000000000179</c:v>
                </c:pt>
                <c:pt idx="485">
                  <c:v>34.20000000000018</c:v>
                </c:pt>
                <c:pt idx="486">
                  <c:v>34.300000000000182</c:v>
                </c:pt>
                <c:pt idx="487">
                  <c:v>34.400000000000183</c:v>
                </c:pt>
                <c:pt idx="488">
                  <c:v>34.500000000000185</c:v>
                </c:pt>
                <c:pt idx="489">
                  <c:v>34.600000000000186</c:v>
                </c:pt>
                <c:pt idx="490">
                  <c:v>34.700000000000188</c:v>
                </c:pt>
                <c:pt idx="491">
                  <c:v>34.800000000000189</c:v>
                </c:pt>
                <c:pt idx="492">
                  <c:v>34.90000000000019</c:v>
                </c:pt>
                <c:pt idx="493">
                  <c:v>35.000000000000192</c:v>
                </c:pt>
                <c:pt idx="494">
                  <c:v>35.100000000000193</c:v>
                </c:pt>
                <c:pt idx="495">
                  <c:v>35.200000000000195</c:v>
                </c:pt>
                <c:pt idx="496">
                  <c:v>35.300000000000196</c:v>
                </c:pt>
                <c:pt idx="497">
                  <c:v>35.400000000000198</c:v>
                </c:pt>
                <c:pt idx="498">
                  <c:v>35.500000000000199</c:v>
                </c:pt>
                <c:pt idx="499">
                  <c:v>35.6000000000002</c:v>
                </c:pt>
                <c:pt idx="500">
                  <c:v>35.700000000000202</c:v>
                </c:pt>
                <c:pt idx="501">
                  <c:v>35.800000000000203</c:v>
                </c:pt>
                <c:pt idx="502">
                  <c:v>35.900000000000205</c:v>
                </c:pt>
                <c:pt idx="503">
                  <c:v>36.000000000000206</c:v>
                </c:pt>
                <c:pt idx="504">
                  <c:v>36.100000000000207</c:v>
                </c:pt>
                <c:pt idx="505">
                  <c:v>36.200000000000209</c:v>
                </c:pt>
                <c:pt idx="506">
                  <c:v>36.30000000000021</c:v>
                </c:pt>
                <c:pt idx="507">
                  <c:v>36.400000000000212</c:v>
                </c:pt>
                <c:pt idx="508">
                  <c:v>36.500000000000213</c:v>
                </c:pt>
                <c:pt idx="509">
                  <c:v>36.600000000000215</c:v>
                </c:pt>
                <c:pt idx="510">
                  <c:v>36.700000000000216</c:v>
                </c:pt>
                <c:pt idx="511">
                  <c:v>36.800000000000217</c:v>
                </c:pt>
                <c:pt idx="512">
                  <c:v>36.900000000000219</c:v>
                </c:pt>
                <c:pt idx="513">
                  <c:v>37.00000000000022</c:v>
                </c:pt>
                <c:pt idx="514">
                  <c:v>37.100000000000222</c:v>
                </c:pt>
                <c:pt idx="515">
                  <c:v>37.200000000000223</c:v>
                </c:pt>
                <c:pt idx="516">
                  <c:v>37.300000000000225</c:v>
                </c:pt>
                <c:pt idx="517">
                  <c:v>37.400000000000226</c:v>
                </c:pt>
                <c:pt idx="518">
                  <c:v>37.500000000000227</c:v>
                </c:pt>
                <c:pt idx="519">
                  <c:v>37.600000000000229</c:v>
                </c:pt>
                <c:pt idx="520">
                  <c:v>37.70000000000023</c:v>
                </c:pt>
                <c:pt idx="521">
                  <c:v>37.800000000000232</c:v>
                </c:pt>
                <c:pt idx="522">
                  <c:v>37.900000000000233</c:v>
                </c:pt>
                <c:pt idx="523">
                  <c:v>38.000000000000234</c:v>
                </c:pt>
                <c:pt idx="524">
                  <c:v>38.100000000000236</c:v>
                </c:pt>
                <c:pt idx="525">
                  <c:v>38.200000000000237</c:v>
                </c:pt>
                <c:pt idx="526">
                  <c:v>38.300000000000239</c:v>
                </c:pt>
                <c:pt idx="527">
                  <c:v>38.40000000000024</c:v>
                </c:pt>
                <c:pt idx="528">
                  <c:v>38.500000000000242</c:v>
                </c:pt>
                <c:pt idx="529">
                  <c:v>38.600000000000243</c:v>
                </c:pt>
                <c:pt idx="530">
                  <c:v>38.700000000000244</c:v>
                </c:pt>
                <c:pt idx="531">
                  <c:v>38.800000000000246</c:v>
                </c:pt>
                <c:pt idx="532">
                  <c:v>38.900000000000247</c:v>
                </c:pt>
                <c:pt idx="533">
                  <c:v>39.000000000000249</c:v>
                </c:pt>
                <c:pt idx="534">
                  <c:v>39.10000000000025</c:v>
                </c:pt>
                <c:pt idx="535">
                  <c:v>39.200000000000252</c:v>
                </c:pt>
                <c:pt idx="536">
                  <c:v>39.300000000000253</c:v>
                </c:pt>
                <c:pt idx="537">
                  <c:v>39.400000000000254</c:v>
                </c:pt>
                <c:pt idx="538">
                  <c:v>39.500000000000256</c:v>
                </c:pt>
                <c:pt idx="539">
                  <c:v>39.600000000000257</c:v>
                </c:pt>
                <c:pt idx="540">
                  <c:v>39.700000000000259</c:v>
                </c:pt>
                <c:pt idx="541">
                  <c:v>39.80000000000026</c:v>
                </c:pt>
                <c:pt idx="542">
                  <c:v>39.900000000000261</c:v>
                </c:pt>
                <c:pt idx="543">
                  <c:v>40.000000000000263</c:v>
                </c:pt>
                <c:pt idx="544">
                  <c:v>40.100000000000264</c:v>
                </c:pt>
                <c:pt idx="545">
                  <c:v>40.200000000000266</c:v>
                </c:pt>
                <c:pt idx="546">
                  <c:v>40.300000000000267</c:v>
                </c:pt>
                <c:pt idx="547">
                  <c:v>40.400000000000269</c:v>
                </c:pt>
                <c:pt idx="548">
                  <c:v>40.50000000000027</c:v>
                </c:pt>
                <c:pt idx="549">
                  <c:v>40.600000000000271</c:v>
                </c:pt>
                <c:pt idx="550">
                  <c:v>40.700000000000273</c:v>
                </c:pt>
                <c:pt idx="551">
                  <c:v>40.800000000000274</c:v>
                </c:pt>
                <c:pt idx="552">
                  <c:v>40.900000000000276</c:v>
                </c:pt>
                <c:pt idx="553">
                  <c:v>41.000000000000277</c:v>
                </c:pt>
                <c:pt idx="554">
                  <c:v>41.100000000000279</c:v>
                </c:pt>
                <c:pt idx="555">
                  <c:v>41.20000000000028</c:v>
                </c:pt>
                <c:pt idx="556">
                  <c:v>41.300000000000281</c:v>
                </c:pt>
                <c:pt idx="557">
                  <c:v>41.400000000000283</c:v>
                </c:pt>
                <c:pt idx="558">
                  <c:v>41.500000000000284</c:v>
                </c:pt>
                <c:pt idx="559">
                  <c:v>41.600000000000286</c:v>
                </c:pt>
                <c:pt idx="560">
                  <c:v>41.700000000000287</c:v>
                </c:pt>
                <c:pt idx="561">
                  <c:v>41.800000000000288</c:v>
                </c:pt>
                <c:pt idx="562">
                  <c:v>41.90000000000029</c:v>
                </c:pt>
                <c:pt idx="563">
                  <c:v>42.000000000000291</c:v>
                </c:pt>
                <c:pt idx="564">
                  <c:v>42.100000000000293</c:v>
                </c:pt>
                <c:pt idx="565">
                  <c:v>42.200000000000294</c:v>
                </c:pt>
                <c:pt idx="566">
                  <c:v>42.300000000000296</c:v>
                </c:pt>
                <c:pt idx="567">
                  <c:v>42.400000000000297</c:v>
                </c:pt>
                <c:pt idx="568">
                  <c:v>42.500000000000298</c:v>
                </c:pt>
                <c:pt idx="569">
                  <c:v>42.6000000000003</c:v>
                </c:pt>
                <c:pt idx="570">
                  <c:v>42.700000000000301</c:v>
                </c:pt>
                <c:pt idx="571">
                  <c:v>42.800000000000303</c:v>
                </c:pt>
                <c:pt idx="572">
                  <c:v>42.900000000000304</c:v>
                </c:pt>
                <c:pt idx="573">
                  <c:v>43.000000000000306</c:v>
                </c:pt>
                <c:pt idx="574">
                  <c:v>43.100000000000307</c:v>
                </c:pt>
                <c:pt idx="575">
                  <c:v>43.200000000000308</c:v>
                </c:pt>
                <c:pt idx="576">
                  <c:v>43.30000000000031</c:v>
                </c:pt>
                <c:pt idx="577">
                  <c:v>43.400000000000311</c:v>
                </c:pt>
                <c:pt idx="578">
                  <c:v>43.500000000000313</c:v>
                </c:pt>
                <c:pt idx="579">
                  <c:v>43.600000000000314</c:v>
                </c:pt>
                <c:pt idx="580">
                  <c:v>43.700000000000315</c:v>
                </c:pt>
                <c:pt idx="581">
                  <c:v>43.800000000000317</c:v>
                </c:pt>
                <c:pt idx="582">
                  <c:v>43.900000000000318</c:v>
                </c:pt>
                <c:pt idx="583">
                  <c:v>44.00000000000032</c:v>
                </c:pt>
                <c:pt idx="584">
                  <c:v>44.100000000000321</c:v>
                </c:pt>
                <c:pt idx="585">
                  <c:v>44.200000000000323</c:v>
                </c:pt>
                <c:pt idx="586">
                  <c:v>44.300000000000324</c:v>
                </c:pt>
                <c:pt idx="587">
                  <c:v>44.400000000000325</c:v>
                </c:pt>
                <c:pt idx="588">
                  <c:v>44.500000000000327</c:v>
                </c:pt>
                <c:pt idx="589">
                  <c:v>44.600000000000328</c:v>
                </c:pt>
                <c:pt idx="590">
                  <c:v>44.70000000000033</c:v>
                </c:pt>
                <c:pt idx="591">
                  <c:v>44.800000000000331</c:v>
                </c:pt>
                <c:pt idx="592">
                  <c:v>44.900000000000333</c:v>
                </c:pt>
                <c:pt idx="593">
                  <c:v>45.000000000000334</c:v>
                </c:pt>
                <c:pt idx="594">
                  <c:v>45.100000000000335</c:v>
                </c:pt>
                <c:pt idx="595">
                  <c:v>45.200000000000337</c:v>
                </c:pt>
                <c:pt idx="596">
                  <c:v>45.300000000000338</c:v>
                </c:pt>
                <c:pt idx="597">
                  <c:v>45.40000000000034</c:v>
                </c:pt>
                <c:pt idx="598">
                  <c:v>45.500000000000341</c:v>
                </c:pt>
                <c:pt idx="599">
                  <c:v>45.600000000000342</c:v>
                </c:pt>
                <c:pt idx="600">
                  <c:v>45.700000000000344</c:v>
                </c:pt>
                <c:pt idx="601">
                  <c:v>45.800000000000345</c:v>
                </c:pt>
                <c:pt idx="602">
                  <c:v>45.900000000000347</c:v>
                </c:pt>
                <c:pt idx="603">
                  <c:v>46.000000000000348</c:v>
                </c:pt>
                <c:pt idx="604">
                  <c:v>46.10000000000035</c:v>
                </c:pt>
                <c:pt idx="605">
                  <c:v>46.200000000000351</c:v>
                </c:pt>
                <c:pt idx="606">
                  <c:v>46.300000000000352</c:v>
                </c:pt>
                <c:pt idx="607">
                  <c:v>46.400000000000354</c:v>
                </c:pt>
                <c:pt idx="608">
                  <c:v>46.500000000000355</c:v>
                </c:pt>
                <c:pt idx="609">
                  <c:v>46.600000000000357</c:v>
                </c:pt>
                <c:pt idx="610">
                  <c:v>46.700000000000358</c:v>
                </c:pt>
                <c:pt idx="611">
                  <c:v>46.80000000000036</c:v>
                </c:pt>
                <c:pt idx="612">
                  <c:v>46.900000000000361</c:v>
                </c:pt>
                <c:pt idx="613">
                  <c:v>47.000000000000362</c:v>
                </c:pt>
                <c:pt idx="614">
                  <c:v>47.100000000000364</c:v>
                </c:pt>
                <c:pt idx="615">
                  <c:v>47.200000000000365</c:v>
                </c:pt>
                <c:pt idx="616">
                  <c:v>47.300000000000367</c:v>
                </c:pt>
                <c:pt idx="617">
                  <c:v>47.400000000000368</c:v>
                </c:pt>
                <c:pt idx="618">
                  <c:v>47.500000000000369</c:v>
                </c:pt>
                <c:pt idx="619">
                  <c:v>47.600000000000371</c:v>
                </c:pt>
                <c:pt idx="620">
                  <c:v>47.700000000000372</c:v>
                </c:pt>
                <c:pt idx="621">
                  <c:v>47.800000000000374</c:v>
                </c:pt>
                <c:pt idx="622">
                  <c:v>47.900000000000375</c:v>
                </c:pt>
                <c:pt idx="623">
                  <c:v>48.000000000000377</c:v>
                </c:pt>
                <c:pt idx="624">
                  <c:v>48.100000000000378</c:v>
                </c:pt>
                <c:pt idx="625">
                  <c:v>48.200000000000379</c:v>
                </c:pt>
                <c:pt idx="626">
                  <c:v>48.300000000000381</c:v>
                </c:pt>
                <c:pt idx="627">
                  <c:v>48.400000000000382</c:v>
                </c:pt>
                <c:pt idx="628">
                  <c:v>48.500000000000384</c:v>
                </c:pt>
                <c:pt idx="629">
                  <c:v>48.600000000000385</c:v>
                </c:pt>
                <c:pt idx="630">
                  <c:v>48.700000000000387</c:v>
                </c:pt>
                <c:pt idx="631">
                  <c:v>48.800000000000388</c:v>
                </c:pt>
                <c:pt idx="632">
                  <c:v>48.900000000000389</c:v>
                </c:pt>
                <c:pt idx="633">
                  <c:v>49.000000000000391</c:v>
                </c:pt>
                <c:pt idx="634">
                  <c:v>49.100000000000392</c:v>
                </c:pt>
                <c:pt idx="635">
                  <c:v>49.200000000000394</c:v>
                </c:pt>
                <c:pt idx="636">
                  <c:v>49.300000000000395</c:v>
                </c:pt>
                <c:pt idx="637">
                  <c:v>49.400000000000396</c:v>
                </c:pt>
                <c:pt idx="638">
                  <c:v>49.500000000000398</c:v>
                </c:pt>
                <c:pt idx="639">
                  <c:v>49.600000000000399</c:v>
                </c:pt>
                <c:pt idx="640">
                  <c:v>49.700000000000401</c:v>
                </c:pt>
                <c:pt idx="641">
                  <c:v>49.800000000000402</c:v>
                </c:pt>
                <c:pt idx="642">
                  <c:v>49.900000000000404</c:v>
                </c:pt>
                <c:pt idx="643">
                  <c:v>50.000000000000405</c:v>
                </c:pt>
                <c:pt idx="644">
                  <c:v>50.100000000000406</c:v>
                </c:pt>
                <c:pt idx="645">
                  <c:v>50.200000000000408</c:v>
                </c:pt>
                <c:pt idx="646">
                  <c:v>50.300000000000409</c:v>
                </c:pt>
                <c:pt idx="647">
                  <c:v>50.400000000000411</c:v>
                </c:pt>
                <c:pt idx="648">
                  <c:v>50.500000000000412</c:v>
                </c:pt>
                <c:pt idx="649">
                  <c:v>50.600000000000414</c:v>
                </c:pt>
                <c:pt idx="650">
                  <c:v>50.700000000000415</c:v>
                </c:pt>
                <c:pt idx="651">
                  <c:v>50.800000000000416</c:v>
                </c:pt>
                <c:pt idx="652">
                  <c:v>50.900000000000418</c:v>
                </c:pt>
                <c:pt idx="653">
                  <c:v>51.000000000000419</c:v>
                </c:pt>
                <c:pt idx="654">
                  <c:v>51.100000000000421</c:v>
                </c:pt>
                <c:pt idx="655">
                  <c:v>51.200000000000422</c:v>
                </c:pt>
                <c:pt idx="656">
                  <c:v>51.300000000000423</c:v>
                </c:pt>
                <c:pt idx="657">
                  <c:v>51.300100000000427</c:v>
                </c:pt>
                <c:pt idx="658">
                  <c:v>51.30020000000043</c:v>
                </c:pt>
                <c:pt idx="659">
                  <c:v>51.300300000000433</c:v>
                </c:pt>
                <c:pt idx="660">
                  <c:v>51.300400000000437</c:v>
                </c:pt>
                <c:pt idx="661">
                  <c:v>51.30050000000044</c:v>
                </c:pt>
                <c:pt idx="662">
                  <c:v>51.300600000000443</c:v>
                </c:pt>
                <c:pt idx="663">
                  <c:v>51.300700000000447</c:v>
                </c:pt>
                <c:pt idx="664">
                  <c:v>51.30080000000045</c:v>
                </c:pt>
                <c:pt idx="665">
                  <c:v>51.300900000000453</c:v>
                </c:pt>
                <c:pt idx="666">
                  <c:v>51.301000000000457</c:v>
                </c:pt>
                <c:pt idx="667">
                  <c:v>51.30110000000046</c:v>
                </c:pt>
                <c:pt idx="668">
                  <c:v>51.301200000000463</c:v>
                </c:pt>
                <c:pt idx="669">
                  <c:v>51.301300000000467</c:v>
                </c:pt>
                <c:pt idx="670">
                  <c:v>51.30140000000047</c:v>
                </c:pt>
                <c:pt idx="671">
                  <c:v>51.301500000000473</c:v>
                </c:pt>
                <c:pt idx="672">
                  <c:v>51.301600000000477</c:v>
                </c:pt>
                <c:pt idx="673">
                  <c:v>51.30170000000048</c:v>
                </c:pt>
                <c:pt idx="674">
                  <c:v>51.301800000000483</c:v>
                </c:pt>
                <c:pt idx="675">
                  <c:v>51.301900000000487</c:v>
                </c:pt>
                <c:pt idx="676">
                  <c:v>51.30200000000049</c:v>
                </c:pt>
                <c:pt idx="677">
                  <c:v>51.302100000000493</c:v>
                </c:pt>
                <c:pt idx="678">
                  <c:v>51.302200000000497</c:v>
                </c:pt>
                <c:pt idx="679">
                  <c:v>51.3023000000005</c:v>
                </c:pt>
                <c:pt idx="680">
                  <c:v>51.302400000000503</c:v>
                </c:pt>
                <c:pt idx="681">
                  <c:v>51.302500000000506</c:v>
                </c:pt>
                <c:pt idx="682">
                  <c:v>51.30260000000051</c:v>
                </c:pt>
                <c:pt idx="683">
                  <c:v>51.302700000000513</c:v>
                </c:pt>
                <c:pt idx="684">
                  <c:v>51.302800000000516</c:v>
                </c:pt>
                <c:pt idx="685">
                  <c:v>51.30290000000052</c:v>
                </c:pt>
                <c:pt idx="686">
                  <c:v>51.303000000000523</c:v>
                </c:pt>
                <c:pt idx="687">
                  <c:v>51.303100000000526</c:v>
                </c:pt>
                <c:pt idx="688">
                  <c:v>51.30320000000053</c:v>
                </c:pt>
                <c:pt idx="689">
                  <c:v>51.303300000000533</c:v>
                </c:pt>
                <c:pt idx="690">
                  <c:v>51.303400000000536</c:v>
                </c:pt>
                <c:pt idx="691">
                  <c:v>51.30350000000054</c:v>
                </c:pt>
                <c:pt idx="692">
                  <c:v>51.303600000000543</c:v>
                </c:pt>
                <c:pt idx="693">
                  <c:v>51.303700000000546</c:v>
                </c:pt>
                <c:pt idx="694">
                  <c:v>51.30380000000055</c:v>
                </c:pt>
                <c:pt idx="695">
                  <c:v>51.303900000000553</c:v>
                </c:pt>
                <c:pt idx="696">
                  <c:v>51.304000000000556</c:v>
                </c:pt>
                <c:pt idx="697">
                  <c:v>51.30410000000056</c:v>
                </c:pt>
                <c:pt idx="698">
                  <c:v>51.304200000000563</c:v>
                </c:pt>
                <c:pt idx="699">
                  <c:v>51.304300000000566</c:v>
                </c:pt>
                <c:pt idx="700">
                  <c:v>51.30440000000057</c:v>
                </c:pt>
                <c:pt idx="701">
                  <c:v>51.304500000000573</c:v>
                </c:pt>
                <c:pt idx="702">
                  <c:v>51.304600000000576</c:v>
                </c:pt>
                <c:pt idx="703">
                  <c:v>51.30470000000058</c:v>
                </c:pt>
                <c:pt idx="704">
                  <c:v>51.304800000000583</c:v>
                </c:pt>
                <c:pt idx="705">
                  <c:v>51.304900000000586</c:v>
                </c:pt>
                <c:pt idx="706">
                  <c:v>51.305000000000589</c:v>
                </c:pt>
                <c:pt idx="707">
                  <c:v>51.305100000000593</c:v>
                </c:pt>
                <c:pt idx="708">
                  <c:v>51.305200000000596</c:v>
                </c:pt>
                <c:pt idx="709">
                  <c:v>51.305300000000599</c:v>
                </c:pt>
                <c:pt idx="710">
                  <c:v>51.305400000000603</c:v>
                </c:pt>
                <c:pt idx="711">
                  <c:v>51.305500000000606</c:v>
                </c:pt>
                <c:pt idx="712">
                  <c:v>51.305600000000609</c:v>
                </c:pt>
                <c:pt idx="713">
                  <c:v>51.305700000000613</c:v>
                </c:pt>
                <c:pt idx="714">
                  <c:v>51.305800000000616</c:v>
                </c:pt>
                <c:pt idx="715">
                  <c:v>51.305900000000619</c:v>
                </c:pt>
                <c:pt idx="716">
                  <c:v>51.306000000000623</c:v>
                </c:pt>
                <c:pt idx="717">
                  <c:v>51.306100000000626</c:v>
                </c:pt>
                <c:pt idx="718">
                  <c:v>51.306200000000629</c:v>
                </c:pt>
                <c:pt idx="719">
                  <c:v>51.306300000000633</c:v>
                </c:pt>
                <c:pt idx="720">
                  <c:v>51.306400000000636</c:v>
                </c:pt>
                <c:pt idx="721">
                  <c:v>51.306500000000639</c:v>
                </c:pt>
                <c:pt idx="722">
                  <c:v>51.306600000000643</c:v>
                </c:pt>
                <c:pt idx="723">
                  <c:v>51.306700000000646</c:v>
                </c:pt>
                <c:pt idx="724">
                  <c:v>51.306800000000649</c:v>
                </c:pt>
                <c:pt idx="725">
                  <c:v>51.306900000000653</c:v>
                </c:pt>
                <c:pt idx="726">
                  <c:v>51.307000000000656</c:v>
                </c:pt>
                <c:pt idx="727">
                  <c:v>51.307100000000659</c:v>
                </c:pt>
                <c:pt idx="728">
                  <c:v>51.307200000000662</c:v>
                </c:pt>
                <c:pt idx="729">
                  <c:v>51.307300000000666</c:v>
                </c:pt>
                <c:pt idx="730">
                  <c:v>51.307400000000669</c:v>
                </c:pt>
                <c:pt idx="731">
                  <c:v>51.307500000000672</c:v>
                </c:pt>
                <c:pt idx="732">
                  <c:v>51.307600000000676</c:v>
                </c:pt>
                <c:pt idx="733">
                  <c:v>51.307700000000679</c:v>
                </c:pt>
                <c:pt idx="734">
                  <c:v>51.307800000000682</c:v>
                </c:pt>
                <c:pt idx="735">
                  <c:v>51.307900000000686</c:v>
                </c:pt>
                <c:pt idx="736">
                  <c:v>51.308000000000689</c:v>
                </c:pt>
                <c:pt idx="737">
                  <c:v>51.308100000000692</c:v>
                </c:pt>
                <c:pt idx="738">
                  <c:v>51.308200000000696</c:v>
                </c:pt>
                <c:pt idx="739">
                  <c:v>51.308300000000699</c:v>
                </c:pt>
                <c:pt idx="740">
                  <c:v>51.308400000000702</c:v>
                </c:pt>
                <c:pt idx="741">
                  <c:v>51.308500000000706</c:v>
                </c:pt>
                <c:pt idx="742">
                  <c:v>51.308600000000709</c:v>
                </c:pt>
                <c:pt idx="743">
                  <c:v>51.308700000000712</c:v>
                </c:pt>
                <c:pt idx="744">
                  <c:v>51.308800000000716</c:v>
                </c:pt>
                <c:pt idx="745">
                  <c:v>51.308900000000719</c:v>
                </c:pt>
                <c:pt idx="746">
                  <c:v>51.309000000000722</c:v>
                </c:pt>
                <c:pt idx="747">
                  <c:v>51.309100000000726</c:v>
                </c:pt>
                <c:pt idx="748">
                  <c:v>51.309200000000729</c:v>
                </c:pt>
                <c:pt idx="749">
                  <c:v>51.309300000000732</c:v>
                </c:pt>
                <c:pt idx="750">
                  <c:v>51.309400000000736</c:v>
                </c:pt>
                <c:pt idx="751">
                  <c:v>51.309500000000739</c:v>
                </c:pt>
                <c:pt idx="752">
                  <c:v>51.309600000000742</c:v>
                </c:pt>
                <c:pt idx="753">
                  <c:v>51.309700000000745</c:v>
                </c:pt>
                <c:pt idx="754">
                  <c:v>51.309800000000749</c:v>
                </c:pt>
                <c:pt idx="755">
                  <c:v>51.309900000000752</c:v>
                </c:pt>
                <c:pt idx="756">
                  <c:v>51.310000000000755</c:v>
                </c:pt>
                <c:pt idx="757">
                  <c:v>51.310100000000759</c:v>
                </c:pt>
                <c:pt idx="758">
                  <c:v>51.310200000000762</c:v>
                </c:pt>
                <c:pt idx="759">
                  <c:v>51.310300000000765</c:v>
                </c:pt>
                <c:pt idx="760">
                  <c:v>51.310400000000769</c:v>
                </c:pt>
                <c:pt idx="761">
                  <c:v>51.310500000000772</c:v>
                </c:pt>
                <c:pt idx="762">
                  <c:v>51.310600000000775</c:v>
                </c:pt>
                <c:pt idx="763">
                  <c:v>51.310700000000779</c:v>
                </c:pt>
                <c:pt idx="764">
                  <c:v>51.310800000000782</c:v>
                </c:pt>
                <c:pt idx="765">
                  <c:v>51.310900000000785</c:v>
                </c:pt>
                <c:pt idx="766">
                  <c:v>51.311000000000789</c:v>
                </c:pt>
                <c:pt idx="767">
                  <c:v>51.311100000000792</c:v>
                </c:pt>
                <c:pt idx="768">
                  <c:v>51.311200000000795</c:v>
                </c:pt>
                <c:pt idx="769">
                  <c:v>51.311300000000799</c:v>
                </c:pt>
                <c:pt idx="770">
                  <c:v>51.311400000000802</c:v>
                </c:pt>
                <c:pt idx="771">
                  <c:v>51.311500000000805</c:v>
                </c:pt>
                <c:pt idx="772">
                  <c:v>51.311600000000809</c:v>
                </c:pt>
                <c:pt idx="773">
                  <c:v>51.311700000000812</c:v>
                </c:pt>
                <c:pt idx="774">
                  <c:v>51.311800000000815</c:v>
                </c:pt>
                <c:pt idx="775">
                  <c:v>51.311900000000819</c:v>
                </c:pt>
                <c:pt idx="776">
                  <c:v>51.312000000000822</c:v>
                </c:pt>
                <c:pt idx="777">
                  <c:v>51.312100000000825</c:v>
                </c:pt>
                <c:pt idx="778">
                  <c:v>51.312200000000828</c:v>
                </c:pt>
                <c:pt idx="779">
                  <c:v>51.312300000000832</c:v>
                </c:pt>
                <c:pt idx="780">
                  <c:v>51.312400000000835</c:v>
                </c:pt>
                <c:pt idx="781">
                  <c:v>51.312500000000838</c:v>
                </c:pt>
                <c:pt idx="782">
                  <c:v>51.312600000000842</c:v>
                </c:pt>
                <c:pt idx="783">
                  <c:v>51.312700000000845</c:v>
                </c:pt>
                <c:pt idx="784">
                  <c:v>51.312800000000848</c:v>
                </c:pt>
                <c:pt idx="785">
                  <c:v>51.312900000000852</c:v>
                </c:pt>
                <c:pt idx="786">
                  <c:v>51.313000000000855</c:v>
                </c:pt>
                <c:pt idx="787">
                  <c:v>51.313100000000858</c:v>
                </c:pt>
                <c:pt idx="788">
                  <c:v>51.313200000000862</c:v>
                </c:pt>
                <c:pt idx="789">
                  <c:v>51.313300000000865</c:v>
                </c:pt>
                <c:pt idx="790">
                  <c:v>51.313400000000868</c:v>
                </c:pt>
                <c:pt idx="791">
                  <c:v>51.313500000000872</c:v>
                </c:pt>
                <c:pt idx="792">
                  <c:v>51.313600000000875</c:v>
                </c:pt>
                <c:pt idx="793">
                  <c:v>51.313700000000878</c:v>
                </c:pt>
                <c:pt idx="794">
                  <c:v>51.313800000000882</c:v>
                </c:pt>
                <c:pt idx="795">
                  <c:v>51.313900000000885</c:v>
                </c:pt>
                <c:pt idx="796">
                  <c:v>51.314000000000888</c:v>
                </c:pt>
                <c:pt idx="797">
                  <c:v>51.314100000000892</c:v>
                </c:pt>
                <c:pt idx="798">
                  <c:v>51.314200000000895</c:v>
                </c:pt>
                <c:pt idx="799">
                  <c:v>51.314300000000898</c:v>
                </c:pt>
                <c:pt idx="800">
                  <c:v>51.314400000000902</c:v>
                </c:pt>
                <c:pt idx="801">
                  <c:v>51.314500000000905</c:v>
                </c:pt>
                <c:pt idx="802">
                  <c:v>51.314600000000908</c:v>
                </c:pt>
                <c:pt idx="803">
                  <c:v>51.314700000000911</c:v>
                </c:pt>
                <c:pt idx="804">
                  <c:v>51.314800000000915</c:v>
                </c:pt>
                <c:pt idx="805">
                  <c:v>51.314900000000918</c:v>
                </c:pt>
                <c:pt idx="806">
                  <c:v>51.315000000000921</c:v>
                </c:pt>
                <c:pt idx="807">
                  <c:v>51.315100000000925</c:v>
                </c:pt>
                <c:pt idx="808">
                  <c:v>51.315200000000928</c:v>
                </c:pt>
                <c:pt idx="809">
                  <c:v>51.315300000000931</c:v>
                </c:pt>
                <c:pt idx="810">
                  <c:v>51.315400000000935</c:v>
                </c:pt>
                <c:pt idx="811">
                  <c:v>51.315500000000938</c:v>
                </c:pt>
                <c:pt idx="812">
                  <c:v>51.315600000000941</c:v>
                </c:pt>
                <c:pt idx="813">
                  <c:v>51.315700000000945</c:v>
                </c:pt>
                <c:pt idx="814">
                  <c:v>51.315800000000948</c:v>
                </c:pt>
                <c:pt idx="815">
                  <c:v>51.315900000000951</c:v>
                </c:pt>
                <c:pt idx="816">
                  <c:v>51.316000000000955</c:v>
                </c:pt>
                <c:pt idx="817">
                  <c:v>51.316100000000958</c:v>
                </c:pt>
                <c:pt idx="818">
                  <c:v>51.316200000000961</c:v>
                </c:pt>
                <c:pt idx="819">
                  <c:v>51.316300000000965</c:v>
                </c:pt>
                <c:pt idx="820">
                  <c:v>51.316400000000968</c:v>
                </c:pt>
                <c:pt idx="821">
                  <c:v>51.316500000000971</c:v>
                </c:pt>
                <c:pt idx="822">
                  <c:v>51.316600000000975</c:v>
                </c:pt>
                <c:pt idx="823">
                  <c:v>51.316700000000978</c:v>
                </c:pt>
                <c:pt idx="824">
                  <c:v>51.316800000000981</c:v>
                </c:pt>
                <c:pt idx="825">
                  <c:v>51.316900000000985</c:v>
                </c:pt>
                <c:pt idx="826">
                  <c:v>51.317000000000988</c:v>
                </c:pt>
                <c:pt idx="827">
                  <c:v>51.317100000000991</c:v>
                </c:pt>
                <c:pt idx="828">
                  <c:v>51.317200000000994</c:v>
                </c:pt>
                <c:pt idx="829">
                  <c:v>51.317300000000998</c:v>
                </c:pt>
                <c:pt idx="830">
                  <c:v>51.317400000001001</c:v>
                </c:pt>
                <c:pt idx="831">
                  <c:v>51.317500000001004</c:v>
                </c:pt>
                <c:pt idx="832">
                  <c:v>51.317600000001008</c:v>
                </c:pt>
                <c:pt idx="833">
                  <c:v>51.317700000001011</c:v>
                </c:pt>
                <c:pt idx="834">
                  <c:v>51.317800000001014</c:v>
                </c:pt>
                <c:pt idx="835">
                  <c:v>51.317900000001018</c:v>
                </c:pt>
                <c:pt idx="836">
                  <c:v>51.318000000001021</c:v>
                </c:pt>
                <c:pt idx="837">
                  <c:v>51.318100000001024</c:v>
                </c:pt>
                <c:pt idx="838">
                  <c:v>51.318200000001028</c:v>
                </c:pt>
                <c:pt idx="839">
                  <c:v>51.318300000001031</c:v>
                </c:pt>
                <c:pt idx="840">
                  <c:v>51.318400000001034</c:v>
                </c:pt>
                <c:pt idx="841">
                  <c:v>51.318500000001038</c:v>
                </c:pt>
                <c:pt idx="842">
                  <c:v>51.318600000001041</c:v>
                </c:pt>
                <c:pt idx="843">
                  <c:v>51.318700000001044</c:v>
                </c:pt>
                <c:pt idx="844">
                  <c:v>51.318800000001048</c:v>
                </c:pt>
                <c:pt idx="845">
                  <c:v>51.318900000001051</c:v>
                </c:pt>
                <c:pt idx="846">
                  <c:v>51.319000000001054</c:v>
                </c:pt>
                <c:pt idx="847">
                  <c:v>51.319100000001058</c:v>
                </c:pt>
                <c:pt idx="848">
                  <c:v>51.319200000001061</c:v>
                </c:pt>
                <c:pt idx="849">
                  <c:v>51.319300000001064</c:v>
                </c:pt>
                <c:pt idx="850">
                  <c:v>51.319400000001067</c:v>
                </c:pt>
                <c:pt idx="851">
                  <c:v>51.319500000001071</c:v>
                </c:pt>
                <c:pt idx="852">
                  <c:v>51.319600000001074</c:v>
                </c:pt>
                <c:pt idx="853">
                  <c:v>51.319700000001077</c:v>
                </c:pt>
                <c:pt idx="854">
                  <c:v>51.319800000001081</c:v>
                </c:pt>
                <c:pt idx="855">
                  <c:v>51.319900000001084</c:v>
                </c:pt>
                <c:pt idx="856">
                  <c:v>51.320000000001087</c:v>
                </c:pt>
                <c:pt idx="857">
                  <c:v>51.320100000001091</c:v>
                </c:pt>
                <c:pt idx="858">
                  <c:v>51.320200000001094</c:v>
                </c:pt>
                <c:pt idx="859">
                  <c:v>51.320300000001097</c:v>
                </c:pt>
                <c:pt idx="860">
                  <c:v>51.320400000001101</c:v>
                </c:pt>
                <c:pt idx="861">
                  <c:v>51.320500000001104</c:v>
                </c:pt>
                <c:pt idx="862">
                  <c:v>51.320600000001107</c:v>
                </c:pt>
                <c:pt idx="863">
                  <c:v>51.320700000001111</c:v>
                </c:pt>
                <c:pt idx="864">
                  <c:v>51.320800000001114</c:v>
                </c:pt>
                <c:pt idx="865">
                  <c:v>51.320900000001117</c:v>
                </c:pt>
                <c:pt idx="866">
                  <c:v>51.321000000001121</c:v>
                </c:pt>
                <c:pt idx="867">
                  <c:v>51.321100000001124</c:v>
                </c:pt>
                <c:pt idx="868">
                  <c:v>51.321200000001127</c:v>
                </c:pt>
                <c:pt idx="869">
                  <c:v>51.321300000001131</c:v>
                </c:pt>
                <c:pt idx="870">
                  <c:v>51.321400000001134</c:v>
                </c:pt>
                <c:pt idx="871">
                  <c:v>51.321500000001137</c:v>
                </c:pt>
                <c:pt idx="872">
                  <c:v>51.321600000001141</c:v>
                </c:pt>
                <c:pt idx="873">
                  <c:v>51.321700000001144</c:v>
                </c:pt>
                <c:pt idx="874">
                  <c:v>51.321800000001147</c:v>
                </c:pt>
                <c:pt idx="875">
                  <c:v>51.32190000000115</c:v>
                </c:pt>
                <c:pt idx="876">
                  <c:v>51.322000000001154</c:v>
                </c:pt>
                <c:pt idx="877">
                  <c:v>51.322100000001157</c:v>
                </c:pt>
                <c:pt idx="878">
                  <c:v>51.32220000000116</c:v>
                </c:pt>
                <c:pt idx="879">
                  <c:v>51.322300000001164</c:v>
                </c:pt>
                <c:pt idx="880">
                  <c:v>51.322400000001167</c:v>
                </c:pt>
                <c:pt idx="881">
                  <c:v>51.32250000000117</c:v>
                </c:pt>
                <c:pt idx="882">
                  <c:v>51.322600000001174</c:v>
                </c:pt>
                <c:pt idx="883">
                  <c:v>51.322700000001177</c:v>
                </c:pt>
                <c:pt idx="884">
                  <c:v>51.32280000000118</c:v>
                </c:pt>
                <c:pt idx="885">
                  <c:v>51.322900000001184</c:v>
                </c:pt>
                <c:pt idx="886">
                  <c:v>51.323000000001187</c:v>
                </c:pt>
                <c:pt idx="887">
                  <c:v>51.32310000000119</c:v>
                </c:pt>
                <c:pt idx="888">
                  <c:v>51.323200000001194</c:v>
                </c:pt>
                <c:pt idx="889">
                  <c:v>51.323300000001197</c:v>
                </c:pt>
                <c:pt idx="890">
                  <c:v>51.3234000000012</c:v>
                </c:pt>
                <c:pt idx="891">
                  <c:v>51.323500000001204</c:v>
                </c:pt>
                <c:pt idx="892">
                  <c:v>51.323600000001207</c:v>
                </c:pt>
                <c:pt idx="893">
                  <c:v>51.32370000000121</c:v>
                </c:pt>
                <c:pt idx="894">
                  <c:v>51.323800000001214</c:v>
                </c:pt>
                <c:pt idx="895">
                  <c:v>51.323900000001217</c:v>
                </c:pt>
                <c:pt idx="896">
                  <c:v>51.32400000000122</c:v>
                </c:pt>
                <c:pt idx="897">
                  <c:v>51.324100000001224</c:v>
                </c:pt>
                <c:pt idx="898">
                  <c:v>51.324200000001227</c:v>
                </c:pt>
                <c:pt idx="899">
                  <c:v>51.32430000000123</c:v>
                </c:pt>
                <c:pt idx="900">
                  <c:v>51.324400000001233</c:v>
                </c:pt>
                <c:pt idx="901">
                  <c:v>51.324500000001237</c:v>
                </c:pt>
                <c:pt idx="902">
                  <c:v>51.32460000000124</c:v>
                </c:pt>
                <c:pt idx="903">
                  <c:v>51.324700000001243</c:v>
                </c:pt>
                <c:pt idx="904">
                  <c:v>51.324800000001247</c:v>
                </c:pt>
                <c:pt idx="905">
                  <c:v>51.32490000000125</c:v>
                </c:pt>
                <c:pt idx="906">
                  <c:v>51.325000000001253</c:v>
                </c:pt>
                <c:pt idx="907">
                  <c:v>51.325100000001257</c:v>
                </c:pt>
                <c:pt idx="908">
                  <c:v>51.32520000000126</c:v>
                </c:pt>
                <c:pt idx="909">
                  <c:v>51.325300000001263</c:v>
                </c:pt>
                <c:pt idx="910">
                  <c:v>51.325400000001267</c:v>
                </c:pt>
                <c:pt idx="911">
                  <c:v>51.32550000000127</c:v>
                </c:pt>
                <c:pt idx="912">
                  <c:v>51.325600000001273</c:v>
                </c:pt>
                <c:pt idx="913">
                  <c:v>51.325700000001277</c:v>
                </c:pt>
                <c:pt idx="914">
                  <c:v>51.32580000000128</c:v>
                </c:pt>
                <c:pt idx="915">
                  <c:v>51.325900000001283</c:v>
                </c:pt>
                <c:pt idx="916">
                  <c:v>51.326000000001287</c:v>
                </c:pt>
                <c:pt idx="917">
                  <c:v>51.32610000000129</c:v>
                </c:pt>
                <c:pt idx="918">
                  <c:v>51.326200000001293</c:v>
                </c:pt>
                <c:pt idx="919">
                  <c:v>51.326300000001297</c:v>
                </c:pt>
                <c:pt idx="920">
                  <c:v>51.3264000000013</c:v>
                </c:pt>
                <c:pt idx="921">
                  <c:v>51.326500000001303</c:v>
                </c:pt>
                <c:pt idx="922">
                  <c:v>51.326600000001307</c:v>
                </c:pt>
                <c:pt idx="923">
                  <c:v>51.32670000000131</c:v>
                </c:pt>
                <c:pt idx="924">
                  <c:v>51.326800000001313</c:v>
                </c:pt>
                <c:pt idx="925">
                  <c:v>51.326900000001316</c:v>
                </c:pt>
                <c:pt idx="926">
                  <c:v>51.32700000000132</c:v>
                </c:pt>
                <c:pt idx="927">
                  <c:v>51.327100000001323</c:v>
                </c:pt>
                <c:pt idx="928">
                  <c:v>51.327200000001326</c:v>
                </c:pt>
                <c:pt idx="929">
                  <c:v>51.32730000000133</c:v>
                </c:pt>
                <c:pt idx="930">
                  <c:v>51.327400000001333</c:v>
                </c:pt>
                <c:pt idx="931">
                  <c:v>51.327500000001336</c:v>
                </c:pt>
                <c:pt idx="932">
                  <c:v>51.32760000000134</c:v>
                </c:pt>
                <c:pt idx="933">
                  <c:v>51.327700000001343</c:v>
                </c:pt>
                <c:pt idx="934">
                  <c:v>51.327800000001346</c:v>
                </c:pt>
                <c:pt idx="935">
                  <c:v>51.32790000000135</c:v>
                </c:pt>
                <c:pt idx="936">
                  <c:v>51.328000000001353</c:v>
                </c:pt>
                <c:pt idx="937">
                  <c:v>51.328100000001356</c:v>
                </c:pt>
                <c:pt idx="938">
                  <c:v>51.32820000000136</c:v>
                </c:pt>
                <c:pt idx="939">
                  <c:v>51.328300000001363</c:v>
                </c:pt>
                <c:pt idx="940">
                  <c:v>51.328400000001366</c:v>
                </c:pt>
                <c:pt idx="941">
                  <c:v>51.32850000000137</c:v>
                </c:pt>
                <c:pt idx="942">
                  <c:v>51.328600000001373</c:v>
                </c:pt>
                <c:pt idx="943">
                  <c:v>51.328700000001376</c:v>
                </c:pt>
                <c:pt idx="944">
                  <c:v>51.32880000000138</c:v>
                </c:pt>
                <c:pt idx="945">
                  <c:v>51.328900000001383</c:v>
                </c:pt>
                <c:pt idx="946">
                  <c:v>51.329000000001386</c:v>
                </c:pt>
                <c:pt idx="947">
                  <c:v>51.32910000000139</c:v>
                </c:pt>
                <c:pt idx="948">
                  <c:v>51.329200000001393</c:v>
                </c:pt>
                <c:pt idx="949">
                  <c:v>51.329300000001396</c:v>
                </c:pt>
                <c:pt idx="950">
                  <c:v>51.329400000001399</c:v>
                </c:pt>
                <c:pt idx="951">
                  <c:v>51.329500000001403</c:v>
                </c:pt>
                <c:pt idx="952">
                  <c:v>51.329600000001406</c:v>
                </c:pt>
                <c:pt idx="953">
                  <c:v>51.329700000001409</c:v>
                </c:pt>
                <c:pt idx="954">
                  <c:v>51.329800000001413</c:v>
                </c:pt>
                <c:pt idx="955">
                  <c:v>51.329900000001416</c:v>
                </c:pt>
                <c:pt idx="956">
                  <c:v>51.330000000001419</c:v>
                </c:pt>
                <c:pt idx="957">
                  <c:v>51.330100000001423</c:v>
                </c:pt>
                <c:pt idx="958">
                  <c:v>51.330200000001426</c:v>
                </c:pt>
                <c:pt idx="959">
                  <c:v>51.330300000001429</c:v>
                </c:pt>
                <c:pt idx="960">
                  <c:v>51.330400000001433</c:v>
                </c:pt>
                <c:pt idx="961">
                  <c:v>51.330500000001436</c:v>
                </c:pt>
                <c:pt idx="962">
                  <c:v>51.330600000001439</c:v>
                </c:pt>
                <c:pt idx="963">
                  <c:v>51.330700000001443</c:v>
                </c:pt>
                <c:pt idx="964">
                  <c:v>51.330800000001446</c:v>
                </c:pt>
                <c:pt idx="965">
                  <c:v>51.330900000001449</c:v>
                </c:pt>
                <c:pt idx="966">
                  <c:v>51.331000000001453</c:v>
                </c:pt>
                <c:pt idx="967">
                  <c:v>51.331100000001456</c:v>
                </c:pt>
                <c:pt idx="968">
                  <c:v>51.331200000001459</c:v>
                </c:pt>
                <c:pt idx="969">
                  <c:v>51.331300000001463</c:v>
                </c:pt>
                <c:pt idx="970">
                  <c:v>51.331400000001466</c:v>
                </c:pt>
                <c:pt idx="971">
                  <c:v>51.331500000001469</c:v>
                </c:pt>
                <c:pt idx="972">
                  <c:v>51.331600000001472</c:v>
                </c:pt>
                <c:pt idx="973">
                  <c:v>51.331700000001476</c:v>
                </c:pt>
                <c:pt idx="974">
                  <c:v>51.331800000001479</c:v>
                </c:pt>
                <c:pt idx="975">
                  <c:v>51.331900000001482</c:v>
                </c:pt>
                <c:pt idx="976">
                  <c:v>51.332000000001486</c:v>
                </c:pt>
                <c:pt idx="977">
                  <c:v>51.332100000001489</c:v>
                </c:pt>
                <c:pt idx="978">
                  <c:v>51.332200000001492</c:v>
                </c:pt>
                <c:pt idx="979">
                  <c:v>51.332300000001496</c:v>
                </c:pt>
                <c:pt idx="980">
                  <c:v>51.332400000001499</c:v>
                </c:pt>
                <c:pt idx="981">
                  <c:v>51.332500000001502</c:v>
                </c:pt>
                <c:pt idx="982">
                  <c:v>51.332600000001506</c:v>
                </c:pt>
                <c:pt idx="983">
                  <c:v>51.332700000001509</c:v>
                </c:pt>
                <c:pt idx="984">
                  <c:v>51.332800000001512</c:v>
                </c:pt>
                <c:pt idx="985">
                  <c:v>51.332900000001516</c:v>
                </c:pt>
                <c:pt idx="986">
                  <c:v>51.333000000001519</c:v>
                </c:pt>
                <c:pt idx="987">
                  <c:v>51.333100000001522</c:v>
                </c:pt>
                <c:pt idx="988">
                  <c:v>51.333200000001526</c:v>
                </c:pt>
                <c:pt idx="989">
                  <c:v>51.333300000001529</c:v>
                </c:pt>
                <c:pt idx="990">
                  <c:v>51.333400000001532</c:v>
                </c:pt>
                <c:pt idx="991">
                  <c:v>51.333500000001536</c:v>
                </c:pt>
                <c:pt idx="992">
                  <c:v>51.333600000001539</c:v>
                </c:pt>
                <c:pt idx="993">
                  <c:v>51.333700000001542</c:v>
                </c:pt>
                <c:pt idx="994">
                  <c:v>51.333800000001546</c:v>
                </c:pt>
                <c:pt idx="995">
                  <c:v>51.333900000001549</c:v>
                </c:pt>
                <c:pt idx="996">
                  <c:v>51.334000000001552</c:v>
                </c:pt>
                <c:pt idx="997">
                  <c:v>51.334100000001555</c:v>
                </c:pt>
                <c:pt idx="998">
                  <c:v>51.334200000001559</c:v>
                </c:pt>
                <c:pt idx="999">
                  <c:v>51.334300000001562</c:v>
                </c:pt>
                <c:pt idx="1000">
                  <c:v>51.334400000001565</c:v>
                </c:pt>
              </c:numCache>
            </c:numRef>
          </c:xVal>
          <c:yVal>
            <c:numRef>
              <c:f>Calculs!$K$4:$K$1004</c:f>
              <c:numCache>
                <c:formatCode>0.00</c:formatCode>
                <c:ptCount val="1001"/>
                <c:pt idx="0">
                  <c:v>353.98669985348454</c:v>
                </c:pt>
                <c:pt idx="1">
                  <c:v>354.68215014718174</c:v>
                </c:pt>
                <c:pt idx="2">
                  <c:v>355.38702533099115</c:v>
                </c:pt>
                <c:pt idx="3">
                  <c:v>356.11130318136867</c:v>
                </c:pt>
                <c:pt idx="4">
                  <c:v>356.85836240992984</c:v>
                </c:pt>
                <c:pt idx="5">
                  <c:v>357.6274035893378</c:v>
                </c:pt>
                <c:pt idx="6">
                  <c:v>358.41786685697389</c:v>
                </c:pt>
                <c:pt idx="7">
                  <c:v>359.22967489678928</c:v>
                </c:pt>
                <c:pt idx="8">
                  <c:v>360.06299209418052</c:v>
                </c:pt>
                <c:pt idx="9">
                  <c:v>360.91798281747469</c:v>
                </c:pt>
                <c:pt idx="10">
                  <c:v>361.7948114098628</c:v>
                </c:pt>
                <c:pt idx="11">
                  <c:v>362.69361700841603</c:v>
                </c:pt>
                <c:pt idx="12">
                  <c:v>363.61448827199393</c:v>
                </c:pt>
                <c:pt idx="13">
                  <c:v>364.55748842080715</c:v>
                </c:pt>
                <c:pt idx="14">
                  <c:v>365.52268036805651</c:v>
                </c:pt>
                <c:pt idx="15">
                  <c:v>366.51012671384689</c:v>
                </c:pt>
                <c:pt idx="16">
                  <c:v>367.51988973920362</c:v>
                </c:pt>
                <c:pt idx="17">
                  <c:v>368.55203140018466</c:v>
                </c:pt>
                <c:pt idx="18">
                  <c:v>369.60661332208178</c:v>
                </c:pt>
                <c:pt idx="19">
                  <c:v>370.683696793705</c:v>
                </c:pt>
                <c:pt idx="20">
                  <c:v>371.78334276174553</c:v>
                </c:pt>
                <c:pt idx="21">
                  <c:v>372.90560167714057</c:v>
                </c:pt>
                <c:pt idx="22">
                  <c:v>374.0505033053841</c:v>
                </c:pt>
                <c:pt idx="23">
                  <c:v>375.21806682141732</c:v>
                </c:pt>
                <c:pt idx="24">
                  <c:v>376.40831094168857</c:v>
                </c:pt>
                <c:pt idx="25">
                  <c:v>377.62125392083459</c:v>
                </c:pt>
                <c:pt idx="26">
                  <c:v>378.8569135484617</c:v>
                </c:pt>
                <c:pt idx="27">
                  <c:v>380.11530714602236</c:v>
                </c:pt>
                <c:pt idx="28">
                  <c:v>381.39645156378481</c:v>
                </c:pt>
                <c:pt idx="29">
                  <c:v>382.70036317789243</c:v>
                </c:pt>
                <c:pt idx="30">
                  <c:v>384.02705788751052</c:v>
                </c:pt>
                <c:pt idx="31">
                  <c:v>385.37655111205828</c:v>
                </c:pt>
                <c:pt idx="32">
                  <c:v>386.74885778852371</c:v>
                </c:pt>
                <c:pt idx="33">
                  <c:v>388.14399236885964</c:v>
                </c:pt>
                <c:pt idx="34">
                  <c:v>389.56196881745956</c:v>
                </c:pt>
                <c:pt idx="35">
                  <c:v>391.0028006087108</c:v>
                </c:pt>
                <c:pt idx="36">
                  <c:v>392.46650072462484</c:v>
                </c:pt>
                <c:pt idx="37">
                  <c:v>393.95308165254272</c:v>
                </c:pt>
                <c:pt idx="38">
                  <c:v>395.46255538291456</c:v>
                </c:pt>
                <c:pt idx="39">
                  <c:v>396.9949334071523</c:v>
                </c:pt>
                <c:pt idx="40">
                  <c:v>398.5502267155548</c:v>
                </c:pt>
                <c:pt idx="41">
                  <c:v>400.12843781403581</c:v>
                </c:pt>
                <c:pt idx="42">
                  <c:v>401.72955271493953</c:v>
                </c:pt>
                <c:pt idx="43">
                  <c:v>403.35354888506117</c:v>
                </c:pt>
                <c:pt idx="44">
                  <c:v>405.00040322079485</c:v>
                </c:pt>
                <c:pt idx="45">
                  <c:v>406.67009204856737</c:v>
                </c:pt>
                <c:pt idx="46">
                  <c:v>408.36259112535964</c:v>
                </c:pt>
                <c:pt idx="47">
                  <c:v>410.07787563931379</c:v>
                </c:pt>
                <c:pt idx="48">
                  <c:v>411.81592021042559</c:v>
                </c:pt>
                <c:pt idx="49">
                  <c:v>413.57669889132058</c:v>
                </c:pt>
                <c:pt idx="50">
                  <c:v>415.36018516811316</c:v>
                </c:pt>
                <c:pt idx="51">
                  <c:v>417.16635196134763</c:v>
                </c:pt>
                <c:pt idx="52">
                  <c:v>418.99517162702017</c:v>
                </c:pt>
                <c:pt idx="53">
                  <c:v>420.84661595768085</c:v>
                </c:pt>
                <c:pt idx="54">
                  <c:v>422.72065618361501</c:v>
                </c:pt>
                <c:pt idx="55">
                  <c:v>424.61726297410269</c:v>
                </c:pt>
                <c:pt idx="56">
                  <c:v>426.53640643875588</c:v>
                </c:pt>
                <c:pt idx="57">
                  <c:v>428.47805612893222</c:v>
                </c:pt>
                <c:pt idx="58">
                  <c:v>430.44218103922475</c:v>
                </c:pt>
                <c:pt idx="59">
                  <c:v>432.42874960902674</c:v>
                </c:pt>
                <c:pt idx="60">
                  <c:v>434.43772972417088</c:v>
                </c:pt>
                <c:pt idx="61">
                  <c:v>436.46908871864196</c:v>
                </c:pt>
                <c:pt idx="62">
                  <c:v>438.52279337636264</c:v>
                </c:pt>
                <c:pt idx="63">
                  <c:v>440.5988099330512</c:v>
                </c:pt>
                <c:pt idx="64">
                  <c:v>442.69710407815057</c:v>
                </c:pt>
                <c:pt idx="65">
                  <c:v>444.8176409568282</c:v>
                </c:pt>
                <c:pt idx="66">
                  <c:v>446.96038517204585</c:v>
                </c:pt>
                <c:pt idx="67">
                  <c:v>449.12530078669835</c:v>
                </c:pt>
                <c:pt idx="68">
                  <c:v>451.31235132582128</c:v>
                </c:pt>
                <c:pt idx="69">
                  <c:v>453.52149977886609</c:v>
                </c:pt>
                <c:pt idx="70">
                  <c:v>455.75270860204228</c:v>
                </c:pt>
                <c:pt idx="71">
                  <c:v>458.00593972072619</c:v>
                </c:pt>
                <c:pt idx="72">
                  <c:v>460.28115453193504</c:v>
                </c:pt>
                <c:pt idx="73">
                  <c:v>462.5783139068663</c:v>
                </c:pt>
                <c:pt idx="74">
                  <c:v>464.8973781935008</c:v>
                </c:pt>
                <c:pt idx="75">
                  <c:v>467.23830721926953</c:v>
                </c:pt>
                <c:pt idx="76">
                  <c:v>469.60106029378318</c:v>
                </c:pt>
                <c:pt idx="77">
                  <c:v>471.98559621162343</c:v>
                </c:pt>
                <c:pt idx="78">
                  <c:v>474.39187325519578</c:v>
                </c:pt>
                <c:pt idx="79">
                  <c:v>476.81984919764255</c:v>
                </c:pt>
                <c:pt idx="80">
                  <c:v>479.26948130581599</c:v>
                </c:pt>
                <c:pt idx="81">
                  <c:v>481.74071804194847</c:v>
                </c:pt>
                <c:pt idx="82">
                  <c:v>484.23349074658995</c:v>
                </c:pt>
                <c:pt idx="83">
                  <c:v>486.74772192809752</c:v>
                </c:pt>
                <c:pt idx="84">
                  <c:v>489.28333357234942</c:v>
                </c:pt>
                <c:pt idx="85">
                  <c:v>491.84024714875682</c:v>
                </c:pt>
                <c:pt idx="86">
                  <c:v>494.41838361632841</c:v>
                </c:pt>
                <c:pt idx="87">
                  <c:v>497.01766342978647</c:v>
                </c:pt>
                <c:pt idx="88">
                  <c:v>499.63800654573265</c:v>
                </c:pt>
                <c:pt idx="89">
                  <c:v>502.27933242886223</c:v>
                </c:pt>
                <c:pt idx="90">
                  <c:v>504.94156005822504</c:v>
                </c:pt>
                <c:pt idx="91">
                  <c:v>507.62460424244375</c:v>
                </c:pt>
                <c:pt idx="92">
                  <c:v>510.32837192786718</c:v>
                </c:pt>
                <c:pt idx="93">
                  <c:v>513.05276589185212</c:v>
                </c:pt>
                <c:pt idx="94">
                  <c:v>515.79768844385433</c:v>
                </c:pt>
                <c:pt idx="95">
                  <c:v>518.56304143321574</c:v>
                </c:pt>
                <c:pt idx="96">
                  <c:v>521.34872625698404</c:v>
                </c:pt>
                <c:pt idx="97">
                  <c:v>524.15464386776239</c:v>
                </c:pt>
                <c:pt idx="98">
                  <c:v>526.98069478158789</c:v>
                </c:pt>
                <c:pt idx="99">
                  <c:v>529.82677908583639</c:v>
                </c:pt>
                <c:pt idx="100">
                  <c:v>532.69279644715198</c:v>
                </c:pt>
                <c:pt idx="101">
                  <c:v>535.57864552526132</c:v>
                </c:pt>
                <c:pt idx="102">
                  <c:v>538.48422338587909</c:v>
                </c:pt>
                <c:pt idx="103">
                  <c:v>541.40942610257639</c:v>
                </c:pt>
                <c:pt idx="104">
                  <c:v>544.35414935970289</c:v>
                </c:pt>
                <c:pt idx="105">
                  <c:v>547.31828846062444</c:v>
                </c:pt>
                <c:pt idx="106">
                  <c:v>550.30173833597291</c:v>
                </c:pt>
                <c:pt idx="107">
                  <c:v>553.3043935519064</c:v>
                </c:pt>
                <c:pt idx="108">
                  <c:v>556.32614831837714</c:v>
                </c:pt>
                <c:pt idx="109">
                  <c:v>559.36689649740697</c:v>
                </c:pt>
                <c:pt idx="110">
                  <c:v>562.42653161136673</c:v>
                </c:pt>
                <c:pt idx="111">
                  <c:v>565.50495373519936</c:v>
                </c:pt>
                <c:pt idx="112">
                  <c:v>568.60207639697978</c:v>
                </c:pt>
                <c:pt idx="113">
                  <c:v>571.71781970065626</c:v>
                </c:pt>
                <c:pt idx="114">
                  <c:v>574.85210343930316</c:v>
                </c:pt>
                <c:pt idx="115">
                  <c:v>578.00484710110311</c:v>
                </c:pt>
                <c:pt idx="116">
                  <c:v>581.17596987533955</c:v>
                </c:pt>
                <c:pt idx="117">
                  <c:v>584.36539065839804</c:v>
                </c:pt>
                <c:pt idx="118">
                  <c:v>587.57302805977554</c:v>
                </c:pt>
                <c:pt idx="119">
                  <c:v>590.79880040809587</c:v>
                </c:pt>
                <c:pt idx="120">
                  <c:v>594.04262575713119</c:v>
                </c:pt>
                <c:pt idx="121">
                  <c:v>597.30441040163487</c:v>
                </c:pt>
                <c:pt idx="122">
                  <c:v>600.58403738276343</c:v>
                </c:pt>
                <c:pt idx="123">
                  <c:v>603.88137799392587</c:v>
                </c:pt>
                <c:pt idx="124">
                  <c:v>607.19630329898234</c:v>
                </c:pt>
                <c:pt idx="125">
                  <c:v>610.5286841421248</c:v>
                </c:pt>
                <c:pt idx="126">
                  <c:v>613.87839115772113</c:v>
                </c:pt>
                <c:pt idx="127">
                  <c:v>617.24529478012141</c:v>
                </c:pt>
                <c:pt idx="128">
                  <c:v>620.62926525342357</c:v>
                </c:pt>
                <c:pt idx="129">
                  <c:v>624.0301726411966</c:v>
                </c:pt>
                <c:pt idx="130">
                  <c:v>627.44788683616025</c:v>
                </c:pt>
                <c:pt idx="131">
                  <c:v>630.88227454275875</c:v>
                </c:pt>
                <c:pt idx="132">
                  <c:v>634.33319625816512</c:v>
                </c:pt>
                <c:pt idx="133">
                  <c:v>637.80050931369999</c:v>
                </c:pt>
                <c:pt idx="134">
                  <c:v>641.28407091825693</c:v>
                </c:pt>
                <c:pt idx="135">
                  <c:v>644.78373816879969</c:v>
                </c:pt>
                <c:pt idx="136">
                  <c:v>648.29936806079252</c:v>
                </c:pt>
                <c:pt idx="137">
                  <c:v>651.83081749856012</c:v>
                </c:pt>
                <c:pt idx="138">
                  <c:v>655.37794330557642</c:v>
                </c:pt>
                <c:pt idx="139">
                  <c:v>658.94060223468045</c:v>
                </c:pt>
                <c:pt idx="140">
                  <c:v>662.51865097821667</c:v>
                </c:pt>
                <c:pt idx="141">
                  <c:v>666.11190976172941</c:v>
                </c:pt>
                <c:pt idx="142">
                  <c:v>669.72012593541729</c:v>
                </c:pt>
                <c:pt idx="143">
                  <c:v>673.34301048855139</c:v>
                </c:pt>
                <c:pt idx="144">
                  <c:v>676.98027457375167</c:v>
                </c:pt>
                <c:pt idx="145">
                  <c:v>680.63162953215544</c:v>
                </c:pt>
                <c:pt idx="146">
                  <c:v>684.29678691823653</c:v>
                </c:pt>
                <c:pt idx="147">
                  <c:v>687.97545852426867</c:v>
                </c:pt>
                <c:pt idx="148">
                  <c:v>691.66735640443108</c:v>
                </c:pt>
                <c:pt idx="149">
                  <c:v>695.37219289855091</c:v>
                </c:pt>
                <c:pt idx="150">
                  <c:v>699.08968065547913</c:v>
                </c:pt>
                <c:pt idx="151">
                  <c:v>702.81953265609661</c:v>
                </c:pt>
                <c:pt idx="152">
                  <c:v>706.56146223594624</c:v>
                </c:pt>
                <c:pt idx="153">
                  <c:v>710.3151831074897</c:v>
                </c:pt>
                <c:pt idx="154">
                  <c:v>714.08040938198428</c:v>
                </c:pt>
                <c:pt idx="155">
                  <c:v>717.85685559097806</c:v>
                </c:pt>
                <c:pt idx="156">
                  <c:v>721.64406280294088</c:v>
                </c:pt>
                <c:pt idx="157">
                  <c:v>725.44122494134126</c:v>
                </c:pt>
                <c:pt idx="158">
                  <c:v>729.24736350564865</c:v>
                </c:pt>
                <c:pt idx="159">
                  <c:v>733.06150216448589</c:v>
                </c:pt>
                <c:pt idx="160">
                  <c:v>736.882666921897</c:v>
                </c:pt>
                <c:pt idx="161">
                  <c:v>740.70966473401563</c:v>
                </c:pt>
                <c:pt idx="162">
                  <c:v>744.54086268895458</c:v>
                </c:pt>
                <c:pt idx="163">
                  <c:v>748.37443239153674</c:v>
                </c:pt>
                <c:pt idx="164">
                  <c:v>752.20859388936617</c:v>
                </c:pt>
                <c:pt idx="165">
                  <c:v>756.04180668333197</c:v>
                </c:pt>
                <c:pt idx="166">
                  <c:v>759.87295992102986</c:v>
                </c:pt>
                <c:pt idx="167">
                  <c:v>763.70099800688388</c:v>
                </c:pt>
                <c:pt idx="168">
                  <c:v>767.52466413865704</c:v>
                </c:pt>
                <c:pt idx="169">
                  <c:v>771.34232976878661</c:v>
                </c:pt>
                <c:pt idx="170">
                  <c:v>775.15194169297638</c:v>
                </c:pt>
                <c:pt idx="171">
                  <c:v>778.95207770053025</c:v>
                </c:pt>
                <c:pt idx="172">
                  <c:v>782.74241397448998</c:v>
                </c:pt>
                <c:pt idx="173">
                  <c:v>786.52299903847427</c:v>
                </c:pt>
                <c:pt idx="174">
                  <c:v>790.29388103261726</c:v>
                </c:pt>
                <c:pt idx="175">
                  <c:v>794.05510771763556</c:v>
                </c:pt>
                <c:pt idx="176">
                  <c:v>797.8067264788408</c:v>
                </c:pt>
                <c:pt idx="177">
                  <c:v>801.54878433010003</c:v>
                </c:pt>
                <c:pt idx="178">
                  <c:v>805.28132791774226</c:v>
                </c:pt>
                <c:pt idx="179">
                  <c:v>809.0044035244149</c:v>
                </c:pt>
                <c:pt idx="180">
                  <c:v>812.71805707288809</c:v>
                </c:pt>
                <c:pt idx="181">
                  <c:v>816.42233412981034</c:v>
                </c:pt>
                <c:pt idx="182">
                  <c:v>820.11727990941392</c:v>
                </c:pt>
                <c:pt idx="183">
                  <c:v>823.80293927717264</c:v>
                </c:pt>
                <c:pt idx="184">
                  <c:v>827.47935675341159</c:v>
                </c:pt>
                <c:pt idx="185">
                  <c:v>831.14657651687014</c:v>
                </c:pt>
                <c:pt idx="186">
                  <c:v>834.80464240821891</c:v>
                </c:pt>
                <c:pt idx="187">
                  <c:v>838.453597933531</c:v>
                </c:pt>
                <c:pt idx="188">
                  <c:v>842.09348626770884</c:v>
                </c:pt>
                <c:pt idx="189">
                  <c:v>845.72435025786672</c:v>
                </c:pt>
                <c:pt idx="190">
                  <c:v>849.34623242666999</c:v>
                </c:pt>
                <c:pt idx="191">
                  <c:v>852.9591749756321</c:v>
                </c:pt>
                <c:pt idx="192">
                  <c:v>856.56321978836877</c:v>
                </c:pt>
                <c:pt idx="193">
                  <c:v>860.15840843381125</c:v>
                </c:pt>
                <c:pt idx="194">
                  <c:v>863.74478216937894</c:v>
                </c:pt>
                <c:pt idx="195">
                  <c:v>867.3223819441115</c:v>
                </c:pt>
                <c:pt idx="196">
                  <c:v>870.89124840176191</c:v>
                </c:pt>
                <c:pt idx="197">
                  <c:v>874.45142188385023</c:v>
                </c:pt>
                <c:pt idx="198">
                  <c:v>878.00294243267888</c:v>
                </c:pt>
                <c:pt idx="199">
                  <c:v>881.54584979431093</c:v>
                </c:pt>
                <c:pt idx="200">
                  <c:v>885.08018342151013</c:v>
                </c:pt>
                <c:pt idx="201">
                  <c:v>919.95499613257027</c:v>
                </c:pt>
                <c:pt idx="202">
                  <c:v>953.99740110697701</c:v>
                </c:pt>
                <c:pt idx="203">
                  <c:v>987.24423935005439</c:v>
                </c:pt>
                <c:pt idx="204">
                  <c:v>1019.7297665584213</c:v>
                </c:pt>
                <c:pt idx="205">
                  <c:v>1051.4858924250425</c:v>
                </c:pt>
                <c:pt idx="206">
                  <c:v>1082.54239262703</c:v>
                </c:pt>
                <c:pt idx="207">
                  <c:v>1112.9270971782259</c:v>
                </c:pt>
                <c:pt idx="208">
                  <c:v>1142.6660582595368</c:v>
                </c:pt>
                <c:pt idx="209">
                  <c:v>1171.78370016965</c:v>
                </c:pt>
                <c:pt idx="210">
                  <c:v>1200.30295364823</c:v>
                </c:pt>
                <c:pt idx="211">
                  <c:v>1228.2453764979998</c:v>
                </c:pt>
                <c:pt idx="212">
                  <c:v>1255.6312621593579</c:v>
                </c:pt>
                <c:pt idx="213">
                  <c:v>1282.479737661849</c:v>
                </c:pt>
                <c:pt idx="214">
                  <c:v>1308.8088521832485</c:v>
                </c:pt>
                <c:pt idx="215">
                  <c:v>1334.6356572830621</c:v>
                </c:pt>
                <c:pt idx="216">
                  <c:v>1359.9762797378608</c:v>
                </c:pt>
                <c:pt idx="217">
                  <c:v>1384.8459877870084</c:v>
                </c:pt>
                <c:pt idx="218">
                  <c:v>1409.2592514956186</c:v>
                </c:pt>
                <c:pt idx="219">
                  <c:v>1433.2297978542895</c:v>
                </c:pt>
                <c:pt idx="220">
                  <c:v>1456.7706611600181</c:v>
                </c:pt>
                <c:pt idx="221">
                  <c:v>1479.8942291578237</c:v>
                </c:pt>
                <c:pt idx="222">
                  <c:v>1502.6122853664585</c:v>
                </c:pt>
                <c:pt idx="223">
                  <c:v>1524.9360479628476</c:v>
                </c:pt>
                <c:pt idx="224">
                  <c:v>1546.8762055574912</c:v>
                </c:pt>
                <c:pt idx="225">
                  <c:v>1568.4429501560742</c:v>
                </c:pt>
                <c:pt idx="226">
                  <c:v>1589.6460075701877</c:v>
                </c:pt>
                <c:pt idx="227">
                  <c:v>1610.4946655117233</c:v>
                </c:pt>
                <c:pt idx="228">
                  <c:v>1630.9977995806119</c:v>
                </c:pt>
                <c:pt idx="229">
                  <c:v>1651.1638973336719</c:v>
                </c:pt>
                <c:pt idx="230">
                  <c:v>1671.00108060301</c:v>
                </c:pt>
                <c:pt idx="231">
                  <c:v>1690.5171262153399</c:v>
                </c:pt>
                <c:pt idx="232">
                  <c:v>1709.7194852484724</c:v>
                </c:pt>
                <c:pt idx="233">
                  <c:v>1728.6153009478132</c:v>
                </c:pt>
                <c:pt idx="234">
                  <c:v>1747.2114254137887</c:v>
                </c:pt>
                <c:pt idx="235">
                  <c:v>1765.5144351605093</c:v>
                </c:pt>
                <c:pt idx="236">
                  <c:v>1783.5306456365158</c:v>
                </c:pt>
                <c:pt idx="237">
                  <c:v>1801.2661247900023</c:v>
                </c:pt>
                <c:pt idx="238">
                  <c:v>1818.7267057533459</c:v>
                </c:pt>
                <c:pt idx="239">
                  <c:v>1835.9179987149969</c:v>
                </c:pt>
                <c:pt idx="240">
                  <c:v>1852.8454020406987</c:v>
                </c:pt>
                <c:pt idx="241">
                  <c:v>1869.514112700542</c:v>
                </c:pt>
                <c:pt idx="242">
                  <c:v>1885.9291360534348</c:v>
                </c:pt>
                <c:pt idx="243">
                  <c:v>1902.0952950361345</c:v>
                </c:pt>
                <c:pt idx="244">
                  <c:v>1918.0172387999849</c:v>
                </c:pt>
                <c:pt idx="245">
                  <c:v>1933.6994508348835</c:v>
                </c:pt>
                <c:pt idx="246">
                  <c:v>1949.1462566167268</c:v>
                </c:pt>
                <c:pt idx="247">
                  <c:v>1964.3618308116158</c:v>
                </c:pt>
                <c:pt idx="248">
                  <c:v>1979.3502040674136</c:v>
                </c:pt>
                <c:pt idx="249">
                  <c:v>1994.1152694207965</c:v>
                </c:pt>
                <c:pt idx="250">
                  <c:v>2008.6607883457223</c:v>
                </c:pt>
                <c:pt idx="251">
                  <c:v>2022.9903964672108</c:v>
                </c:pt>
                <c:pt idx="252">
                  <c:v>2037.1076089624878</c:v>
                </c:pt>
                <c:pt idx="253">
                  <c:v>2051.0158256698605</c:v>
                </c:pt>
                <c:pt idx="254">
                  <c:v>2064.7183359241526</c:v>
                </c:pt>
                <c:pt idx="255">
                  <c:v>2078.2183231361237</c:v>
                </c:pt>
                <c:pt idx="256">
                  <c:v>2091.5188691320081</c:v>
                </c:pt>
                <c:pt idx="257">
                  <c:v>2104.6229582681322</c:v>
                </c:pt>
                <c:pt idx="258">
                  <c:v>2117.5334813344825</c:v>
                </c:pt>
                <c:pt idx="259">
                  <c:v>2130.2532392601133</c:v>
                </c:pt>
                <c:pt idx="260">
                  <c:v>2142.7849466323573</c:v>
                </c:pt>
                <c:pt idx="261">
                  <c:v>2155.1312350409785</c:v>
                </c:pt>
                <c:pt idx="262">
                  <c:v>2167.2946562576235</c:v>
                </c:pt>
                <c:pt idx="263">
                  <c:v>2179.2776852602233</c:v>
                </c:pt>
                <c:pt idx="264">
                  <c:v>2191.0827231113349</c:v>
                </c:pt>
                <c:pt idx="265">
                  <c:v>2202.7120996988165</c:v>
                </c:pt>
                <c:pt idx="266">
                  <c:v>2214.1680763466616</c:v>
                </c:pt>
                <c:pt idx="267">
                  <c:v>2225.4528483033064</c:v>
                </c:pt>
                <c:pt idx="268">
                  <c:v>2236.5685471142474</c:v>
                </c:pt>
                <c:pt idx="269">
                  <c:v>2247.5172428853593</c:v>
                </c:pt>
                <c:pt idx="270">
                  <c:v>2258.3009464429006</c:v>
                </c:pt>
                <c:pt idx="271">
                  <c:v>2268.9216113958068</c:v>
                </c:pt>
                <c:pt idx="272">
                  <c:v>2279.3811361055268</c:v>
                </c:pt>
                <c:pt idx="273">
                  <c:v>2289.6813655683218</c:v>
                </c:pt>
                <c:pt idx="274">
                  <c:v>2299.824093214655</c:v>
                </c:pt>
                <c:pt idx="275">
                  <c:v>2309.8110626300022</c:v>
                </c:pt>
                <c:pt idx="276">
                  <c:v>2319.6439692011654</c:v>
                </c:pt>
                <c:pt idx="277">
                  <c:v>2329.3244616919169</c:v>
                </c:pt>
                <c:pt idx="278">
                  <c:v>2338.8541437515814</c:v>
                </c:pt>
                <c:pt idx="279">
                  <c:v>2348.234575359942</c:v>
                </c:pt>
                <c:pt idx="280">
                  <c:v>2357.46727421167</c:v>
                </c:pt>
                <c:pt idx="281">
                  <c:v>2366.5537170432835</c:v>
                </c:pt>
                <c:pt idx="282">
                  <c:v>2375.495340905476</c:v>
                </c:pt>
                <c:pt idx="283">
                  <c:v>2384.2935443834849</c:v>
                </c:pt>
                <c:pt idx="284">
                  <c:v>2392.9496887680334</c:v>
                </c:pt>
                <c:pt idx="285">
                  <c:v>2401.4650991792259</c:v>
                </c:pt>
                <c:pt idx="286">
                  <c:v>2409.8410656456563</c:v>
                </c:pt>
                <c:pt idx="287">
                  <c:v>2418.0788441408545</c:v>
                </c:pt>
                <c:pt idx="288">
                  <c:v>2426.1796575790941</c:v>
                </c:pt>
                <c:pt idx="289">
                  <c:v>2434.144696772466</c:v>
                </c:pt>
                <c:pt idx="290">
                  <c:v>2441.9751213510294</c:v>
                </c:pt>
                <c:pt idx="291">
                  <c:v>2449.6720606477506</c:v>
                </c:pt>
                <c:pt idx="292">
                  <c:v>2457.23661454986</c:v>
                </c:pt>
                <c:pt idx="293">
                  <c:v>2464.6698543181628</c:v>
                </c:pt>
                <c:pt idx="294">
                  <c:v>2471.9728233757783</c:v>
                </c:pt>
                <c:pt idx="295">
                  <c:v>2479.1465380676896</c:v>
                </c:pt>
                <c:pt idx="296">
                  <c:v>2486.191988392437</c:v>
                </c:pt>
                <c:pt idx="297">
                  <c:v>2493.1101387072085</c:v>
                </c:pt>
                <c:pt idx="298">
                  <c:v>2499.9019284075321</c:v>
                </c:pt>
                <c:pt idx="299">
                  <c:v>2506.5682725827114</c:v>
                </c:pt>
                <c:pt idx="300">
                  <c:v>2513.1100626480998</c:v>
                </c:pt>
                <c:pt idx="301">
                  <c:v>2519.528166955251</c:v>
                </c:pt>
                <c:pt idx="302">
                  <c:v>2525.8234313809476</c:v>
                </c:pt>
                <c:pt idx="303">
                  <c:v>2531.9966798960572</c:v>
                </c:pt>
                <c:pt idx="304">
                  <c:v>2538.0487151151333</c:v>
                </c:pt>
                <c:pt idx="305">
                  <c:v>2543.9803188276351</c:v>
                </c:pt>
                <c:pt idx="306">
                  <c:v>2549.7922525116064</c:v>
                </c:pt>
                <c:pt idx="307">
                  <c:v>2555.4852578306263</c:v>
                </c:pt>
                <c:pt idx="308">
                  <c:v>2561.060057114807</c:v>
                </c:pt>
                <c:pt idx="309">
                  <c:v>2566.5173538265899</c:v>
                </c:pt>
                <c:pt idx="310">
                  <c:v>2571.857833012069</c:v>
                </c:pt>
                <c:pt idx="311">
                  <c:v>2577.0821617385368</c:v>
                </c:pt>
                <c:pt idx="312">
                  <c:v>2582.1909895189378</c:v>
                </c:pt>
                <c:pt idx="313">
                  <c:v>2587.184948723886</c:v>
                </c:pt>
                <c:pt idx="314">
                  <c:v>2592.0646549818898</c:v>
                </c:pt>
                <c:pt idx="315">
                  <c:v>2596.8307075684074</c:v>
                </c:pt>
                <c:pt idx="316">
                  <c:v>2601.4836897843443</c:v>
                </c:pt>
                <c:pt idx="317">
                  <c:v>2606.0241693245889</c:v>
                </c:pt>
                <c:pt idx="318">
                  <c:v>2610.4526986371739</c:v>
                </c:pt>
                <c:pt idx="319">
                  <c:v>2614.769815273633</c:v>
                </c:pt>
                <c:pt idx="320">
                  <c:v>2618.9760422311256</c:v>
                </c:pt>
                <c:pt idx="321">
                  <c:v>2623.0718882868805</c:v>
                </c:pt>
                <c:pt idx="322">
                  <c:v>2627.0578483255172</c:v>
                </c:pt>
                <c:pt idx="323">
                  <c:v>2630.9344036597854</c:v>
                </c:pt>
                <c:pt idx="324">
                  <c:v>2634.7020223452669</c:v>
                </c:pt>
                <c:pt idx="325">
                  <c:v>2638.3611594895788</c:v>
                </c:pt>
                <c:pt idx="326">
                  <c:v>2641.9122575566116</c:v>
                </c:pt>
                <c:pt idx="327">
                  <c:v>2645.3557466663365</c:v>
                </c:pt>
                <c:pt idx="328">
                  <c:v>2648.6920448907117</c:v>
                </c:pt>
                <c:pt idx="329">
                  <c:v>2651.9215585462221</c:v>
                </c:pt>
                <c:pt idx="330">
                  <c:v>2655.0446824835735</c:v>
                </c:pt>
                <c:pt idx="331">
                  <c:v>2658.0618003750747</c:v>
                </c:pt>
                <c:pt idx="332">
                  <c:v>2660.9732850002279</c:v>
                </c:pt>
                <c:pt idx="333">
                  <c:v>2663.779498530052</c:v>
                </c:pt>
                <c:pt idx="334">
                  <c:v>2666.4807928106547</c:v>
                </c:pt>
                <c:pt idx="335">
                  <c:v>2669.0775096465663</c:v>
                </c:pt>
                <c:pt idx="336">
                  <c:v>2671.5699810843412</c:v>
                </c:pt>
                <c:pt idx="337">
                  <c:v>2673.9585296969226</c:v>
                </c:pt>
                <c:pt idx="338">
                  <c:v>2676.2434688692556</c:v>
                </c:pt>
                <c:pt idx="339">
                  <c:v>2678.4251030856167</c:v>
                </c:pt>
                <c:pt idx="340">
                  <c:v>2680.5037282191129</c:v>
                </c:pt>
                <c:pt idx="341">
                  <c:v>2682.4796318237759</c:v>
                </c:pt>
                <c:pt idx="342">
                  <c:v>2684.3530934296564</c:v>
                </c:pt>
                <c:pt idx="343">
                  <c:v>2686.1243848412892</c:v>
                </c:pt>
                <c:pt idx="344">
                  <c:v>2687.7937704398601</c:v>
                </c:pt>
                <c:pt idx="345">
                  <c:v>2689.3615074893705</c:v>
                </c:pt>
                <c:pt idx="346">
                  <c:v>2690.8278464470436</c:v>
                </c:pt>
                <c:pt idx="347">
                  <c:v>2692.1930312781619</c:v>
                </c:pt>
                <c:pt idx="348">
                  <c:v>2693.4572997754726</c:v>
                </c:pt>
                <c:pt idx="349">
                  <c:v>2694.6208838832254</c:v>
                </c:pt>
                <c:pt idx="350">
                  <c:v>2695.6840100258451</c:v>
                </c:pt>
                <c:pt idx="351">
                  <c:v>2696.6468994411616</c:v>
                </c:pt>
                <c:pt idx="352">
                  <c:v>2697.5097685180467</c:v>
                </c:pt>
                <c:pt idx="353">
                  <c:v>2698.2728291382191</c:v>
                </c:pt>
                <c:pt idx="354">
                  <c:v>2698.9362890219068</c:v>
                </c:pt>
                <c:pt idx="355">
                  <c:v>2699.500352076961</c:v>
                </c:pt>
                <c:pt idx="356">
                  <c:v>2699.9652187509419</c:v>
                </c:pt>
                <c:pt idx="357">
                  <c:v>2700.3310863856086</c:v>
                </c:pt>
                <c:pt idx="358">
                  <c:v>2700.5981495731771</c:v>
                </c:pt>
                <c:pt idx="359">
                  <c:v>2700.7666005136316</c:v>
                </c:pt>
                <c:pt idx="360">
                  <c:v>2700.8366293723166</c:v>
                </c:pt>
                <c:pt idx="361">
                  <c:v>2700.8084246369776</c:v>
                </c:pt>
                <c:pt idx="362">
                  <c:v>2700.6821734733776</c:v>
                </c:pt>
                <c:pt idx="363">
                  <c:v>2700.4580620785764</c:v>
                </c:pt>
                <c:pt idx="364">
                  <c:v>2700.1362760309476</c:v>
                </c:pt>
                <c:pt idx="365">
                  <c:v>2699.7170006359861</c:v>
                </c:pt>
                <c:pt idx="366">
                  <c:v>2699.2004212669772</c:v>
                </c:pt>
                <c:pt idx="367">
                  <c:v>2698.5867236996005</c:v>
                </c:pt>
                <c:pt idx="368">
                  <c:v>2697.8760944395808</c:v>
                </c:pt>
                <c:pt idx="369">
                  <c:v>2697.0687210425326</c:v>
                </c:pt>
                <c:pt idx="370">
                  <c:v>2696.1647924252006</c:v>
                </c:pt>
                <c:pt idx="371">
                  <c:v>2695.1644991673511</c:v>
                </c:pt>
                <c:pt idx="372">
                  <c:v>2694.0680338036445</c:v>
                </c:pt>
                <c:pt idx="373">
                  <c:v>2692.8755911048879</c:v>
                </c:pt>
                <c:pt idx="374">
                  <c:v>2691.587368348145</c:v>
                </c:pt>
                <c:pt idx="375">
                  <c:v>2690.2035655752652</c:v>
                </c:pt>
                <c:pt idx="376">
                  <c:v>2688.7243858394722</c:v>
                </c:pt>
                <c:pt idx="377">
                  <c:v>2687.1500354397326</c:v>
                </c:pt>
                <c:pt idx="378">
                  <c:v>2685.4807241427079</c:v>
                </c:pt>
                <c:pt idx="379">
                  <c:v>2683.7166653921727</c:v>
                </c:pt>
                <c:pt idx="380">
                  <c:v>2681.8580765058432</c:v>
                </c:pt>
                <c:pt idx="381">
                  <c:v>2679.9051788596425</c:v>
                </c:pt>
                <c:pt idx="382">
                  <c:v>2677.858198059479</c:v>
                </c:pt>
                <c:pt idx="383">
                  <c:v>2675.717364100678</c:v>
                </c:pt>
                <c:pt idx="384">
                  <c:v>2673.4829115152556</c:v>
                </c:pt>
                <c:pt idx="385">
                  <c:v>2671.155079507264</c:v>
                </c:pt>
                <c:pt idx="386">
                  <c:v>2668.7341120764795</c:v>
                </c:pt>
                <c:pt idx="387">
                  <c:v>2666.2202581307333</c:v>
                </c:pt>
                <c:pt idx="388">
                  <c:v>2663.6137715872146</c:v>
                </c:pt>
                <c:pt idx="389">
                  <c:v>2660.9149114630895</c:v>
                </c:pt>
                <c:pt idx="390">
                  <c:v>2658.1239419558042</c:v>
                </c:pt>
                <c:pt idx="391">
                  <c:v>2655.241132513444</c:v>
                </c:pt>
                <c:pt idx="392">
                  <c:v>2652.2667578955293</c:v>
                </c:pt>
                <c:pt idx="393">
                  <c:v>2649.2010982246343</c:v>
                </c:pt>
                <c:pt idx="394">
                  <c:v>2646.0444390292159</c:v>
                </c:pt>
                <c:pt idx="395">
                  <c:v>2642.7970712780307</c:v>
                </c:pt>
                <c:pt idx="396">
                  <c:v>2639.4592914065224</c:v>
                </c:pt>
                <c:pt idx="397">
                  <c:v>2636.0314013355487</c:v>
                </c:pt>
                <c:pt idx="398">
                  <c:v>2632.5137084828116</c:v>
                </c:pt>
                <c:pt idx="399">
                  <c:v>2628.9065257673433</c:v>
                </c:pt>
                <c:pt idx="400">
                  <c:v>2625.2101716073939</c:v>
                </c:pt>
                <c:pt idx="401">
                  <c:v>2621.4249699120483</c:v>
                </c:pt>
                <c:pt idx="402">
                  <c:v>2617.5512500668947</c:v>
                </c:pt>
                <c:pt idx="403">
                  <c:v>2613.589346914056</c:v>
                </c:pt>
                <c:pt idx="404">
                  <c:v>2609.5396007268728</c:v>
                </c:pt>
                <c:pt idx="405">
                  <c:v>2605.4023571795296</c:v>
                </c:pt>
                <c:pt idx="406">
                  <c:v>2601.1779673118908</c:v>
                </c:pt>
                <c:pt idx="407">
                  <c:v>2596.8667874898078</c:v>
                </c:pt>
                <c:pt idx="408">
                  <c:v>2592.4691793611478</c:v>
                </c:pt>
                <c:pt idx="409">
                  <c:v>2587.9855098077796</c:v>
                </c:pt>
                <c:pt idx="410">
                  <c:v>2583.4161508937423</c:v>
                </c:pt>
                <c:pt idx="411">
                  <c:v>2578.761479809813</c:v>
                </c:pt>
                <c:pt idx="412">
                  <c:v>2574.0218788146831</c:v>
                </c:pt>
                <c:pt idx="413">
                  <c:v>2569.1977351729333</c:v>
                </c:pt>
                <c:pt idx="414">
                  <c:v>2564.2894410899989</c:v>
                </c:pt>
                <c:pt idx="415">
                  <c:v>2559.2973936443032</c:v>
                </c:pt>
                <c:pt idx="416">
                  <c:v>2554.2219947167282</c:v>
                </c:pt>
                <c:pt idx="417">
                  <c:v>2549.0636509175852</c:v>
                </c:pt>
                <c:pt idx="418">
                  <c:v>2543.8227735112418</c:v>
                </c:pt>
                <c:pt idx="419">
                  <c:v>2538.4997783385525</c:v>
                </c:pt>
                <c:pt idx="420">
                  <c:v>2533.0950857372313</c:v>
                </c:pt>
                <c:pt idx="421">
                  <c:v>2527.6091204603081</c:v>
                </c:pt>
                <c:pt idx="422">
                  <c:v>2522.0423115927924</c:v>
                </c:pt>
                <c:pt idx="423">
                  <c:v>2516.3950924666701</c:v>
                </c:pt>
                <c:pt idx="424">
                  <c:v>2510.6679005743522</c:v>
                </c:pt>
                <c:pt idx="425">
                  <c:v>2504.8611774806882</c:v>
                </c:pt>
                <c:pt idx="426">
                  <c:v>2498.9753687336547</c:v>
                </c:pt>
                <c:pt idx="427">
                  <c:v>2493.0109237738216</c:v>
                </c:pt>
                <c:pt idx="428">
                  <c:v>2486.9682958426974</c:v>
                </c:pt>
                <c:pt idx="429">
                  <c:v>2480.8479418900497</c:v>
                </c:pt>
                <c:pt idx="430">
                  <c:v>2474.650322480295</c:v>
                </c:pt>
                <c:pt idx="431">
                  <c:v>2468.3759016980448</c:v>
                </c:pt>
                <c:pt idx="432">
                  <c:v>2462.0251470528956</c:v>
                </c:pt>
                <c:pt idx="433">
                  <c:v>2455.5985293835447</c:v>
                </c:pt>
                <c:pt idx="434">
                  <c:v>2449.0965227613119</c:v>
                </c:pt>
                <c:pt idx="435">
                  <c:v>2442.5196043931446</c:v>
                </c:pt>
                <c:pt idx="436">
                  <c:v>2435.8682545241791</c:v>
                </c:pt>
                <c:pt idx="437">
                  <c:v>2429.1429563399311</c:v>
                </c:pt>
                <c:pt idx="438">
                  <c:v>2422.3441958681842</c:v>
                </c:pt>
                <c:pt idx="439">
                  <c:v>2415.4724618806431</c:v>
                </c:pt>
                <c:pt idx="440">
                  <c:v>2408.5282457944154</c:v>
                </c:pt>
                <c:pt idx="441">
                  <c:v>2401.5120415733859</c:v>
                </c:pt>
                <c:pt idx="442">
                  <c:v>2394.4243456295421</c:v>
                </c:pt>
                <c:pt idx="443">
                  <c:v>2387.2656567243121</c:v>
                </c:pt>
                <c:pt idx="444">
                  <c:v>2380.0364758699652</c:v>
                </c:pt>
                <c:pt idx="445">
                  <c:v>2372.7373062311399</c:v>
                </c:pt>
                <c:pt idx="446">
                  <c:v>2365.3686530265386</c:v>
                </c:pt>
                <c:pt idx="447">
                  <c:v>2357.9310234308546</c:v>
                </c:pt>
                <c:pt idx="448">
                  <c:v>2350.4249264769687</c:v>
                </c:pt>
                <c:pt idx="449">
                  <c:v>2342.8508729584687</c:v>
                </c:pt>
                <c:pt idx="450">
                  <c:v>2335.2093753325398</c:v>
                </c:pt>
                <c:pt idx="451">
                  <c:v>2327.500947623264</c:v>
                </c:pt>
                <c:pt idx="452">
                  <c:v>2319.7261053253787</c:v>
                </c:pt>
                <c:pt idx="453">
                  <c:v>2311.8853653085303</c:v>
                </c:pt>
                <c:pt idx="454">
                  <c:v>2303.9792457220665</c:v>
                </c:pt>
                <c:pt idx="455">
                  <c:v>2296.0082659004047</c:v>
                </c:pt>
                <c:pt idx="456">
                  <c:v>2287.9729462690148</c:v>
                </c:pt>
                <c:pt idx="457">
                  <c:v>2279.8738082510504</c:v>
                </c:pt>
                <c:pt idx="458">
                  <c:v>2271.7113741746657</c:v>
                </c:pt>
                <c:pt idx="459">
                  <c:v>2263.486167181049</c:v>
                </c:pt>
                <c:pt idx="460">
                  <c:v>2255.1987111332073</c:v>
                </c:pt>
                <c:pt idx="461">
                  <c:v>2246.8495305255324</c:v>
                </c:pt>
                <c:pt idx="462">
                  <c:v>2238.4391503941752</c:v>
                </c:pt>
                <c:pt idx="463">
                  <c:v>2229.9680962282619</c:v>
                </c:pt>
                <c:pt idx="464">
                  <c:v>2221.4368938819757</c:v>
                </c:pt>
                <c:pt idx="465">
                  <c:v>2212.8460694875307</c:v>
                </c:pt>
                <c:pt idx="466">
                  <c:v>2204.1961493690637</c:v>
                </c:pt>
                <c:pt idx="467">
                  <c:v>2195.4876599574686</c:v>
                </c:pt>
                <c:pt idx="468">
                  <c:v>2186.7211277061933</c:v>
                </c:pt>
                <c:pt idx="469">
                  <c:v>2177.8970790080248</c:v>
                </c:pt>
                <c:pt idx="470">
                  <c:v>2169.0160401128801</c:v>
                </c:pt>
                <c:pt idx="471">
                  <c:v>2160.0785370466228</c:v>
                </c:pt>
                <c:pt idx="472">
                  <c:v>2151.0850955309265</c:v>
                </c:pt>
                <c:pt idx="473">
                  <c:v>2142.0362409042</c:v>
                </c:pt>
                <c:pt idx="474">
                  <c:v>2132.9324980435908</c:v>
                </c:pt>
                <c:pt idx="475">
                  <c:v>2123.7743912880851</c:v>
                </c:pt>
                <c:pt idx="476">
                  <c:v>2114.5624443627153</c:v>
                </c:pt>
                <c:pt idx="477">
                  <c:v>2105.2971803038918</c:v>
                </c:pt>
                <c:pt idx="478">
                  <c:v>2095.9791213858712</c:v>
                </c:pt>
                <c:pt idx="479">
                  <c:v>2086.6087890483709</c:v>
                </c:pt>
                <c:pt idx="480">
                  <c:v>2077.1867038253422</c:v>
                </c:pt>
                <c:pt idx="481">
                  <c:v>2067.7133852749143</c:v>
                </c:pt>
                <c:pt idx="482">
                  <c:v>2058.1893519105133</c:v>
                </c:pt>
                <c:pt idx="483">
                  <c:v>2048.6151211331694</c:v>
                </c:pt>
                <c:pt idx="484">
                  <c:v>2038.9912091650172</c:v>
                </c:pt>
                <c:pt idx="485">
                  <c:v>2029.3181309839972</c:v>
                </c:pt>
                <c:pt idx="486">
                  <c:v>2019.5964002597627</c:v>
                </c:pt>
                <c:pt idx="487">
                  <c:v>2009.8265292907988</c:v>
                </c:pt>
                <c:pt idx="488">
                  <c:v>2000.0090289427565</c:v>
                </c:pt>
                <c:pt idx="489">
                  <c:v>1990.144408588008</c:v>
                </c:pt>
                <c:pt idx="490">
                  <c:v>1980.2331760464224</c:v>
                </c:pt>
                <c:pt idx="491">
                  <c:v>1970.2758375273675</c:v>
                </c:pt>
                <c:pt idx="492">
                  <c:v>1960.2728975729365</c:v>
                </c:pt>
                <c:pt idx="493">
                  <c:v>1950.2248590024021</c:v>
                </c:pt>
                <c:pt idx="494">
                  <c:v>1940.1322228578974</c:v>
                </c:pt>
                <c:pt idx="495">
                  <c:v>1929.9954883513226</c:v>
                </c:pt>
                <c:pt idx="496">
                  <c:v>1919.8151528124777</c:v>
                </c:pt>
                <c:pt idx="497">
                  <c:v>1909.5917116384185</c:v>
                </c:pt>
                <c:pt idx="498">
                  <c:v>1899.3256582440331</c:v>
                </c:pt>
                <c:pt idx="499">
                  <c:v>1889.017484013837</c:v>
                </c:pt>
                <c:pt idx="500">
                  <c:v>1878.6676782549819</c:v>
                </c:pt>
                <c:pt idx="501">
                  <c:v>1868.2767281514764</c:v>
                </c:pt>
                <c:pt idx="502">
                  <c:v>1857.8451187196117</c:v>
                </c:pt>
                <c:pt idx="503">
                  <c:v>1847.3733327645873</c:v>
                </c:pt>
                <c:pt idx="504">
                  <c:v>1836.8618508383331</c:v>
                </c:pt>
                <c:pt idx="505">
                  <c:v>1826.3111511985205</c:v>
                </c:pt>
                <c:pt idx="506">
                  <c:v>1815.7217097687542</c:v>
                </c:pt>
                <c:pt idx="507">
                  <c:v>1805.0940000999417</c:v>
                </c:pt>
                <c:pt idx="508">
                  <c:v>1794.428493332829</c:v>
                </c:pt>
                <c:pt idx="509">
                  <c:v>1783.7256581616969</c:v>
                </c:pt>
                <c:pt idx="510">
                  <c:v>1772.9859607992091</c:v>
                </c:pt>
                <c:pt idx="511">
                  <c:v>1762.209864942404</c:v>
                </c:pt>
                <c:pt idx="512">
                  <c:v>1751.3978317398182</c:v>
                </c:pt>
                <c:pt idx="513">
                  <c:v>1740.5503197597382</c:v>
                </c:pt>
                <c:pt idx="514">
                  <c:v>1729.6677849595628</c:v>
                </c:pt>
                <c:pt idx="515">
                  <c:v>1718.7506806562744</c:v>
                </c:pt>
                <c:pt idx="516">
                  <c:v>1707.7994574980009</c:v>
                </c:pt>
                <c:pt idx="517">
                  <c:v>1696.8145634366645</c:v>
                </c:pt>
                <c:pt idx="518">
                  <c:v>1685.7964437016997</c:v>
                </c:pt>
                <c:pt idx="519">
                  <c:v>1674.7455407748364</c:v>
                </c:pt>
                <c:pt idx="520">
                  <c:v>1663.6622943659304</c:v>
                </c:pt>
                <c:pt idx="521">
                  <c:v>1652.5471413898322</c:v>
                </c:pt>
                <c:pt idx="522">
                  <c:v>1641.4005159442831</c:v>
                </c:pt>
                <c:pt idx="523">
                  <c:v>1630.2228492888246</c:v>
                </c:pt>
                <c:pt idx="524">
                  <c:v>1619.0145698247088</c:v>
                </c:pt>
                <c:pt idx="525">
                  <c:v>1607.776103075799</c:v>
                </c:pt>
                <c:pt idx="526">
                  <c:v>1596.5078716704452</c:v>
                </c:pt>
                <c:pt idx="527">
                  <c:v>1585.2102953243234</c:v>
                </c:pt>
                <c:pt idx="528">
                  <c:v>1573.8837908242251</c:v>
                </c:pt>
                <c:pt idx="529">
                  <c:v>1562.5287720127837</c:v>
                </c:pt>
                <c:pt idx="530">
                  <c:v>1551.1456497741242</c:v>
                </c:pt>
                <c:pt idx="531">
                  <c:v>1539.7348320204226</c:v>
                </c:pt>
                <c:pt idx="532">
                  <c:v>1528.2967236793627</c:v>
                </c:pt>
                <c:pt idx="533">
                  <c:v>1516.8317266824749</c:v>
                </c:pt>
                <c:pt idx="534">
                  <c:v>1505.3402399543445</c:v>
                </c:pt>
                <c:pt idx="535">
                  <c:v>1493.8226594026739</c:v>
                </c:pt>
                <c:pt idx="536">
                  <c:v>1482.279377909188</c:v>
                </c:pt>
                <c:pt idx="537">
                  <c:v>1470.7107853213652</c:v>
                </c:pt>
                <c:pt idx="538">
                  <c:v>1459.1172684449821</c:v>
                </c:pt>
                <c:pt idx="539">
                  <c:v>1447.4992110374576</c:v>
                </c:pt>
                <c:pt idx="540">
                  <c:v>1435.8569938019821</c:v>
                </c:pt>
                <c:pt idx="541">
                  <c:v>1424.1909943824171</c:v>
                </c:pt>
                <c:pt idx="542">
                  <c:v>1412.5015873589527</c:v>
                </c:pt>
                <c:pt idx="543">
                  <c:v>1400.7891442445064</c:v>
                </c:pt>
                <c:pt idx="544">
                  <c:v>1389.0540334818518</c:v>
                </c:pt>
                <c:pt idx="545">
                  <c:v>1377.296620441462</c:v>
                </c:pt>
                <c:pt idx="546">
                  <c:v>1365.5172674200521</c:v>
                </c:pt>
                <c:pt idx="547">
                  <c:v>1353.7163336398096</c:v>
                </c:pt>
                <c:pt idx="548">
                  <c:v>1341.8941752482965</c:v>
                </c:pt>
                <c:pt idx="549">
                  <c:v>1330.0511453190102</c:v>
                </c:pt>
                <c:pt idx="550">
                  <c:v>1318.1875938525891</c:v>
                </c:pt>
                <c:pt idx="551">
                  <c:v>1306.3038677786487</c:v>
                </c:pt>
                <c:pt idx="552">
                  <c:v>1294.4003109582345</c:v>
                </c:pt>
                <c:pt idx="553">
                  <c:v>1282.477264186879</c:v>
                </c:pt>
                <c:pt idx="554">
                  <c:v>1270.5350651982469</c:v>
                </c:pt>
                <c:pt idx="555">
                  <c:v>1258.5740486683585</c:v>
                </c:pt>
                <c:pt idx="556">
                  <c:v>1246.5945462203731</c:v>
                </c:pt>
                <c:pt idx="557">
                  <c:v>1234.5968864299239</c:v>
                </c:pt>
                <c:pt idx="558">
                  <c:v>1222.5813948309869</c:v>
                </c:pt>
                <c:pt idx="559">
                  <c:v>1210.5483939222747</c:v>
                </c:pt>
                <c:pt idx="560">
                  <c:v>1198.4982031741374</c:v>
                </c:pt>
                <c:pt idx="561">
                  <c:v>1186.4311390359621</c:v>
                </c:pt>
                <c:pt idx="562">
                  <c:v>1174.3475149440555</c:v>
                </c:pt>
                <c:pt idx="563">
                  <c:v>1162.2476413299976</c:v>
                </c:pt>
                <c:pt idx="564">
                  <c:v>1150.1318256294539</c:v>
                </c:pt>
                <c:pt idx="565">
                  <c:v>1138.0003722914335</c:v>
                </c:pt>
                <c:pt idx="566">
                  <c:v>1125.8535827879805</c:v>
                </c:pt>
                <c:pt idx="567">
                  <c:v>1113.6917556242872</c:v>
                </c:pt>
                <c:pt idx="568">
                  <c:v>1101.5151863492165</c:v>
                </c:pt>
                <c:pt idx="569">
                  <c:v>1089.3241675662207</c:v>
                </c:pt>
                <c:pt idx="570">
                  <c:v>1077.1189889446468</c:v>
                </c:pt>
                <c:pt idx="571">
                  <c:v>1064.8999372314147</c:v>
                </c:pt>
                <c:pt idx="572">
                  <c:v>1052.667296263058</c:v>
                </c:pt>
                <c:pt idx="573">
                  <c:v>1040.4213469781155</c:v>
                </c:pt>
                <c:pt idx="574">
                  <c:v>1028.1623674298614</c:v>
                </c:pt>
                <c:pt idx="575">
                  <c:v>1015.8906327993651</c:v>
                </c:pt>
                <c:pt idx="576">
                  <c:v>1003.6064154088674</c:v>
                </c:pt>
                <c:pt idx="577">
                  <c:v>991.30998473546367</c:v>
                </c:pt>
                <c:pt idx="578">
                  <c:v>979.00160742508285</c:v>
                </c:pt>
                <c:pt idx="579">
                  <c:v>966.6815473067519</c:v>
                </c:pt>
                <c:pt idx="580">
                  <c:v>954.35006540713505</c:v>
                </c:pt>
                <c:pt idx="581">
                  <c:v>942.00741996533816</c:v>
                </c:pt>
                <c:pt idx="582">
                  <c:v>929.65386644796786</c:v>
                </c:pt>
                <c:pt idx="583">
                  <c:v>917.2896575644354</c:v>
                </c:pt>
                <c:pt idx="584">
                  <c:v>904.9150432824955</c:v>
                </c:pt>
                <c:pt idx="585">
                  <c:v>892.5302708440114</c:v>
                </c:pt>
                <c:pt idx="586">
                  <c:v>880.13558478093546</c:v>
                </c:pt>
                <c:pt idx="587">
                  <c:v>867.73122693149719</c:v>
                </c:pt>
                <c:pt idx="588">
                  <c:v>855.31743645658878</c:v>
                </c:pt>
                <c:pt idx="589">
                  <c:v>842.89444985633929</c:v>
                </c:pt>
                <c:pt idx="590">
                  <c:v>830.4625009868696</c:v>
                </c:pt>
                <c:pt idx="591">
                  <c:v>818.02182107721808</c:v>
                </c:pt>
                <c:pt idx="592">
                  <c:v>805.57263874643002</c:v>
                </c:pt>
                <c:pt idx="593">
                  <c:v>793.11518002080072</c:v>
                </c:pt>
                <c:pt idx="594">
                  <c:v>780.6496683512662</c:v>
                </c:pt>
                <c:pt idx="595">
                  <c:v>768.17632463093173</c:v>
                </c:pt>
                <c:pt idx="596">
                  <c:v>755.69536721273096</c:v>
                </c:pt>
                <c:pt idx="597">
                  <c:v>743.20701192720855</c:v>
                </c:pt>
                <c:pt idx="598">
                  <c:v>730.71147210041784</c:v>
                </c:pt>
                <c:pt idx="599">
                  <c:v>718.20895857192647</c:v>
                </c:pt>
                <c:pt idx="600">
                  <c:v>705.69967971292317</c:v>
                </c:pt>
                <c:pt idx="601">
                  <c:v>693.18384144441814</c:v>
                </c:pt>
                <c:pt idx="602">
                  <c:v>680.66164725552983</c:v>
                </c:pt>
                <c:pt idx="603">
                  <c:v>668.13329822185233</c:v>
                </c:pt>
                <c:pt idx="604">
                  <c:v>655.59899302389567</c:v>
                </c:pt>
                <c:pt idx="605">
                  <c:v>643.05892796559306</c:v>
                </c:pt>
                <c:pt idx="606">
                  <c:v>630.51329699286873</c:v>
                </c:pt>
                <c:pt idx="607">
                  <c:v>617.96229171226014</c:v>
                </c:pt>
                <c:pt idx="608">
                  <c:v>605.40610140958813</c:v>
                </c:pt>
                <c:pt idx="609">
                  <c:v>592.84491306866983</c:v>
                </c:pt>
                <c:pt idx="610">
                  <c:v>580.27891139006738</c:v>
                </c:pt>
                <c:pt idx="611">
                  <c:v>567.70827880986826</c:v>
                </c:pt>
                <c:pt idx="612">
                  <c:v>555.13319551849099</c:v>
                </c:pt>
                <c:pt idx="613">
                  <c:v>542.55383947950997</c:v>
                </c:pt>
                <c:pt idx="614">
                  <c:v>529.97038644849613</c:v>
                </c:pt>
                <c:pt idx="615">
                  <c:v>517.3830099918664</c:v>
                </c:pt>
                <c:pt idx="616">
                  <c:v>504.79188150573844</c:v>
                </c:pt>
                <c:pt idx="617">
                  <c:v>492.19717023478489</c:v>
                </c:pt>
                <c:pt idx="618">
                  <c:v>479.59904329108269</c:v>
                </c:pt>
                <c:pt idx="619">
                  <c:v>466.99766567295308</c:v>
                </c:pt>
                <c:pt idx="620">
                  <c:v>454.39320028378734</c:v>
                </c:pt>
                <c:pt idx="621">
                  <c:v>441.78580795085463</c:v>
                </c:pt>
                <c:pt idx="622">
                  <c:v>429.17564744408674</c:v>
                </c:pt>
                <c:pt idx="623">
                  <c:v>416.56287549483659</c:v>
                </c:pt>
                <c:pt idx="624">
                  <c:v>403.94764681460578</c:v>
                </c:pt>
                <c:pt idx="625">
                  <c:v>391.33011411373781</c:v>
                </c:pt>
                <c:pt idx="626">
                  <c:v>378.71042812007272</c:v>
                </c:pt>
                <c:pt idx="627">
                  <c:v>366.08873759756</c:v>
                </c:pt>
                <c:pt idx="628">
                  <c:v>353.46518936482573</c:v>
                </c:pt>
                <c:pt idx="629">
                  <c:v>340.83992831369113</c:v>
                </c:pt>
                <c:pt idx="630">
                  <c:v>328.21309742763833</c:v>
                </c:pt>
                <c:pt idx="631">
                  <c:v>315.58483780022095</c:v>
                </c:pt>
                <c:pt idx="632">
                  <c:v>302.95528865341595</c:v>
                </c:pt>
                <c:pt idx="633">
                  <c:v>290.32458735591382</c:v>
                </c:pt>
                <c:pt idx="634">
                  <c:v>277.6928694413441</c:v>
                </c:pt>
                <c:pt idx="635">
                  <c:v>265.06026862643364</c:v>
                </c:pt>
                <c:pt idx="636">
                  <c:v>252.42691682909458</c:v>
                </c:pt>
                <c:pt idx="637">
                  <c:v>239.79294418643963</c:v>
                </c:pt>
                <c:pt idx="638">
                  <c:v>227.158479072722</c:v>
                </c:pt>
                <c:pt idx="639">
                  <c:v>214.52364811719752</c:v>
                </c:pt>
                <c:pt idx="640">
                  <c:v>201.88857622190679</c:v>
                </c:pt>
                <c:pt idx="641">
                  <c:v>189.25338657937471</c:v>
                </c:pt>
                <c:pt idx="642">
                  <c:v>176.61820069022556</c:v>
                </c:pt>
                <c:pt idx="643">
                  <c:v>163.98313838071141</c:v>
                </c:pt>
                <c:pt idx="644">
                  <c:v>151.34831782015164</c:v>
                </c:pt>
                <c:pt idx="645">
                  <c:v>138.71385553828208</c:v>
                </c:pt>
                <c:pt idx="646">
                  <c:v>126.0798664425114</c:v>
                </c:pt>
                <c:pt idx="647">
                  <c:v>113.44646383508331</c:v>
                </c:pt>
                <c:pt idx="648">
                  <c:v>100.81375943014272</c:v>
                </c:pt>
                <c:pt idx="649">
                  <c:v>88.181863370704377</c:v>
                </c:pt>
                <c:pt idx="650">
                  <c:v>75.550884245522113</c:v>
                </c:pt>
                <c:pt idx="651">
                  <c:v>62.920929105857624</c:v>
                </c:pt>
                <c:pt idx="652">
                  <c:v>50.292103482147027</c:v>
                </c:pt>
                <c:pt idx="653">
                  <c:v>37.664511400564024</c:v>
                </c:pt>
                <c:pt idx="654">
                  <c:v>25.038255399478324</c:v>
                </c:pt>
                <c:pt idx="655">
                  <c:v>12.413436545808132</c:v>
                </c:pt>
                <c:pt idx="656">
                  <c:v>-0.20984554873444772</c:v>
                </c:pt>
                <c:pt idx="657">
                  <c:v>-0.22246803688555708</c:v>
                </c:pt>
                <c:pt idx="658">
                  <c:v>-0.2350905233529581</c:v>
                </c:pt>
                <c:pt idx="659">
                  <c:v>-0.24771300813655481</c:v>
                </c:pt>
                <c:pt idx="660">
                  <c:v>-0.26033549123625122</c:v>
                </c:pt>
                <c:pt idx="661">
                  <c:v>-0.27295797265195132</c:v>
                </c:pt>
                <c:pt idx="662">
                  <c:v>-0.28558045238355911</c:v>
                </c:pt>
                <c:pt idx="663">
                  <c:v>-0.29820293043097862</c:v>
                </c:pt>
                <c:pt idx="664">
                  <c:v>-0.31082540679411386</c:v>
                </c:pt>
                <c:pt idx="665">
                  <c:v>-0.32344788147286885</c:v>
                </c:pt>
                <c:pt idx="666">
                  <c:v>-0.33607035446714761</c:v>
                </c:pt>
                <c:pt idx="667">
                  <c:v>-0.34869282577685412</c:v>
                </c:pt>
                <c:pt idx="668">
                  <c:v>-0.36131529540189244</c:v>
                </c:pt>
                <c:pt idx="669">
                  <c:v>-0.37393776334216661</c:v>
                </c:pt>
                <c:pt idx="670">
                  <c:v>-0.38656022959758057</c:v>
                </c:pt>
                <c:pt idx="671">
                  <c:v>-0.39918269416803842</c:v>
                </c:pt>
                <c:pt idx="672">
                  <c:v>-0.41180515705344417</c:v>
                </c:pt>
                <c:pt idx="673">
                  <c:v>-0.42442761825370184</c:v>
                </c:pt>
                <c:pt idx="674">
                  <c:v>-0.43705007776871546</c:v>
                </c:pt>
                <c:pt idx="675">
                  <c:v>-0.44967253559838904</c:v>
                </c:pt>
                <c:pt idx="676">
                  <c:v>-0.46229499174262667</c:v>
                </c:pt>
                <c:pt idx="677">
                  <c:v>-0.47491744620133231</c:v>
                </c:pt>
                <c:pt idx="678">
                  <c:v>-0.48753989897441002</c:v>
                </c:pt>
                <c:pt idx="679">
                  <c:v>-0.50016235006176379</c:v>
                </c:pt>
                <c:pt idx="680">
                  <c:v>-0.5127847994632978</c:v>
                </c:pt>
                <c:pt idx="681">
                  <c:v>-0.52540724717891596</c:v>
                </c:pt>
                <c:pt idx="682">
                  <c:v>-0.53802969320852234</c:v>
                </c:pt>
                <c:pt idx="683">
                  <c:v>-0.55065213755202103</c:v>
                </c:pt>
                <c:pt idx="684">
                  <c:v>-0.56327458020931598</c:v>
                </c:pt>
                <c:pt idx="685">
                  <c:v>-0.57589702118031127</c:v>
                </c:pt>
                <c:pt idx="686">
                  <c:v>-0.58851946046491099</c:v>
                </c:pt>
                <c:pt idx="687">
                  <c:v>-0.6011418980630191</c:v>
                </c:pt>
                <c:pt idx="688">
                  <c:v>-0.61376433397453967</c:v>
                </c:pt>
                <c:pt idx="689">
                  <c:v>-0.62638676819937678</c:v>
                </c:pt>
                <c:pt idx="690">
                  <c:v>-0.6390092007374345</c:v>
                </c:pt>
                <c:pt idx="691">
                  <c:v>-0.65163163158861681</c:v>
                </c:pt>
                <c:pt idx="692">
                  <c:v>-0.66425406075282789</c:v>
                </c:pt>
                <c:pt idx="693">
                  <c:v>-0.67687648822997171</c:v>
                </c:pt>
                <c:pt idx="694">
                  <c:v>-0.68949891401995234</c:v>
                </c:pt>
                <c:pt idx="695">
                  <c:v>-0.70212133812267374</c:v>
                </c:pt>
                <c:pt idx="696">
                  <c:v>-0.71474376053804012</c:v>
                </c:pt>
                <c:pt idx="697">
                  <c:v>-0.72736618126595542</c:v>
                </c:pt>
                <c:pt idx="698">
                  <c:v>-0.73998860030632374</c:v>
                </c:pt>
                <c:pt idx="699">
                  <c:v>-0.75261101765904925</c:v>
                </c:pt>
                <c:pt idx="700">
                  <c:v>-0.76523343332403593</c:v>
                </c:pt>
                <c:pt idx="701">
                  <c:v>-0.77785584730118773</c:v>
                </c:pt>
                <c:pt idx="702">
                  <c:v>-0.79047825959040885</c:v>
                </c:pt>
                <c:pt idx="703">
                  <c:v>-0.80310067019160336</c:v>
                </c:pt>
                <c:pt idx="704">
                  <c:v>-0.81572307910467534</c:v>
                </c:pt>
                <c:pt idx="705">
                  <c:v>-0.82834548632952876</c:v>
                </c:pt>
                <c:pt idx="706">
                  <c:v>-0.8409678918660678</c:v>
                </c:pt>
                <c:pt idx="707">
                  <c:v>-0.85359029571419642</c:v>
                </c:pt>
                <c:pt idx="708">
                  <c:v>-0.86621269787381883</c:v>
                </c:pt>
                <c:pt idx="709">
                  <c:v>-0.87883509834483908</c:v>
                </c:pt>
                <c:pt idx="710">
                  <c:v>-0.89145749712716116</c:v>
                </c:pt>
                <c:pt idx="711">
                  <c:v>-0.90407989422068924</c:v>
                </c:pt>
                <c:pt idx="712">
                  <c:v>-0.91670228962532729</c:v>
                </c:pt>
                <c:pt idx="713">
                  <c:v>-0.92932468334097951</c:v>
                </c:pt>
                <c:pt idx="714">
                  <c:v>-0.94194707536754996</c:v>
                </c:pt>
                <c:pt idx="715">
                  <c:v>-0.95456946570494272</c:v>
                </c:pt>
                <c:pt idx="716">
                  <c:v>-0.96719185435306176</c:v>
                </c:pt>
                <c:pt idx="717">
                  <c:v>-0.97981424131181138</c:v>
                </c:pt>
                <c:pt idx="718">
                  <c:v>-0.99243662658109555</c:v>
                </c:pt>
                <c:pt idx="719">
                  <c:v>-1.0050590101608183</c:v>
                </c:pt>
                <c:pt idx="720">
                  <c:v>-1.0176813920508838</c:v>
                </c:pt>
                <c:pt idx="721">
                  <c:v>-1.0303037722511961</c:v>
                </c:pt>
                <c:pt idx="722">
                  <c:v>-1.0429261507616594</c:v>
                </c:pt>
                <c:pt idx="723">
                  <c:v>-1.0555485275821777</c:v>
                </c:pt>
                <c:pt idx="724">
                  <c:v>-1.0681709027126551</c:v>
                </c:pt>
                <c:pt idx="725">
                  <c:v>-1.0807932761529957</c:v>
                </c:pt>
                <c:pt idx="726">
                  <c:v>-1.0934156479031036</c:v>
                </c:pt>
                <c:pt idx="727">
                  <c:v>-1.106038017962883</c:v>
                </c:pt>
                <c:pt idx="728">
                  <c:v>-1.118660386332238</c:v>
                </c:pt>
                <c:pt idx="729">
                  <c:v>-1.1312827530110725</c:v>
                </c:pt>
                <c:pt idx="730">
                  <c:v>-1.1439051179992907</c:v>
                </c:pt>
                <c:pt idx="731">
                  <c:v>-1.1565274812967969</c:v>
                </c:pt>
                <c:pt idx="732">
                  <c:v>-1.169149842903495</c:v>
                </c:pt>
                <c:pt idx="733">
                  <c:v>-1.1817722028192892</c:v>
                </c:pt>
                <c:pt idx="734">
                  <c:v>-1.1943945610440836</c:v>
                </c:pt>
                <c:pt idx="735">
                  <c:v>-1.2070169175777823</c:v>
                </c:pt>
                <c:pt idx="736">
                  <c:v>-1.2196392724202894</c:v>
                </c:pt>
                <c:pt idx="737">
                  <c:v>-1.2322616255715089</c:v>
                </c:pt>
                <c:pt idx="738">
                  <c:v>-1.2448839770313451</c:v>
                </c:pt>
                <c:pt idx="739">
                  <c:v>-1.257506326799702</c:v>
                </c:pt>
                <c:pt idx="740">
                  <c:v>-1.2701286748764837</c:v>
                </c:pt>
                <c:pt idx="741">
                  <c:v>-1.2827510212615945</c:v>
                </c:pt>
                <c:pt idx="742">
                  <c:v>-1.2953733659549382</c:v>
                </c:pt>
                <c:pt idx="743">
                  <c:v>-1.3079957089564194</c:v>
                </c:pt>
                <c:pt idx="744">
                  <c:v>-1.3206180502659419</c:v>
                </c:pt>
                <c:pt idx="745">
                  <c:v>-1.33324038988341</c:v>
                </c:pt>
                <c:pt idx="746">
                  <c:v>-1.3458627278087276</c:v>
                </c:pt>
                <c:pt idx="747">
                  <c:v>-1.3584850640417989</c:v>
                </c:pt>
                <c:pt idx="748">
                  <c:v>-1.3711073985825282</c:v>
                </c:pt>
                <c:pt idx="749">
                  <c:v>-1.3837297314308195</c:v>
                </c:pt>
                <c:pt idx="750">
                  <c:v>-1.3963520625865768</c:v>
                </c:pt>
                <c:pt idx="751">
                  <c:v>-1.4089743920497046</c:v>
                </c:pt>
                <c:pt idx="752">
                  <c:v>-1.4215967198201067</c:v>
                </c:pt>
                <c:pt idx="753">
                  <c:v>-1.4342190458976873</c:v>
                </c:pt>
                <c:pt idx="754">
                  <c:v>-1.4468413702823508</c:v>
                </c:pt>
                <c:pt idx="755">
                  <c:v>-1.459463692974001</c:v>
                </c:pt>
                <c:pt idx="756">
                  <c:v>-1.4720860139725422</c:v>
                </c:pt>
                <c:pt idx="757">
                  <c:v>-1.4847083332778785</c:v>
                </c:pt>
                <c:pt idx="758">
                  <c:v>-1.4973306508899142</c:v>
                </c:pt>
                <c:pt idx="759">
                  <c:v>-1.5099529668085532</c:v>
                </c:pt>
                <c:pt idx="760">
                  <c:v>-1.5225752810336997</c:v>
                </c:pt>
                <c:pt idx="761">
                  <c:v>-1.535197593565258</c:v>
                </c:pt>
                <c:pt idx="762">
                  <c:v>-1.5478199044031322</c:v>
                </c:pt>
                <c:pt idx="763">
                  <c:v>-1.5604422135472265</c:v>
                </c:pt>
                <c:pt idx="764">
                  <c:v>-1.5730645209974448</c:v>
                </c:pt>
                <c:pt idx="765">
                  <c:v>-1.5856868267536914</c:v>
                </c:pt>
                <c:pt idx="766">
                  <c:v>-1.5983091308158706</c:v>
                </c:pt>
                <c:pt idx="767">
                  <c:v>-1.6109314331838864</c:v>
                </c:pt>
                <c:pt idx="768">
                  <c:v>-1.6235537338576429</c:v>
                </c:pt>
                <c:pt idx="769">
                  <c:v>-1.6361760328370445</c:v>
                </c:pt>
                <c:pt idx="770">
                  <c:v>-1.6487983301219951</c:v>
                </c:pt>
                <c:pt idx="771">
                  <c:v>-1.6614206257123989</c:v>
                </c:pt>
                <c:pt idx="772">
                  <c:v>-1.6740429196081603</c:v>
                </c:pt>
                <c:pt idx="773">
                  <c:v>-1.6866652118091834</c:v>
                </c:pt>
                <c:pt idx="774">
                  <c:v>-1.6992875023153722</c:v>
                </c:pt>
                <c:pt idx="775">
                  <c:v>-1.711909791126631</c:v>
                </c:pt>
                <c:pt idx="776">
                  <c:v>-1.7245320782428639</c:v>
                </c:pt>
                <c:pt idx="777">
                  <c:v>-1.737154363663975</c:v>
                </c:pt>
                <c:pt idx="778">
                  <c:v>-1.7497766473898686</c:v>
                </c:pt>
                <c:pt idx="779">
                  <c:v>-1.7623989294204487</c:v>
                </c:pt>
                <c:pt idx="780">
                  <c:v>-1.7750212097556197</c:v>
                </c:pt>
                <c:pt idx="781">
                  <c:v>-1.7876434883952859</c:v>
                </c:pt>
                <c:pt idx="782">
                  <c:v>-1.800265765339351</c:v>
                </c:pt>
                <c:pt idx="783">
                  <c:v>-1.8128880405877195</c:v>
                </c:pt>
                <c:pt idx="784">
                  <c:v>-1.8255103141402955</c:v>
                </c:pt>
                <c:pt idx="785">
                  <c:v>-1.8381325859969833</c:v>
                </c:pt>
                <c:pt idx="786">
                  <c:v>-1.850754856157687</c:v>
                </c:pt>
                <c:pt idx="787">
                  <c:v>-1.8633771246223108</c:v>
                </c:pt>
                <c:pt idx="788">
                  <c:v>-1.8759993913907589</c:v>
                </c:pt>
                <c:pt idx="789">
                  <c:v>-1.8886216564629354</c:v>
                </c:pt>
                <c:pt idx="790">
                  <c:v>-1.9012439198387445</c:v>
                </c:pt>
                <c:pt idx="791">
                  <c:v>-1.9138661815180904</c:v>
                </c:pt>
                <c:pt idx="792">
                  <c:v>-1.9264884415008774</c:v>
                </c:pt>
                <c:pt idx="793">
                  <c:v>-1.9391106997870096</c:v>
                </c:pt>
                <c:pt idx="794">
                  <c:v>-1.9517329563763912</c:v>
                </c:pt>
                <c:pt idx="795">
                  <c:v>-1.9643552112689264</c:v>
                </c:pt>
                <c:pt idx="796">
                  <c:v>-1.9769774644645195</c:v>
                </c:pt>
                <c:pt idx="797">
                  <c:v>-1.9895997159630745</c:v>
                </c:pt>
                <c:pt idx="798">
                  <c:v>-2.002221965764496</c:v>
                </c:pt>
                <c:pt idx="799">
                  <c:v>-2.0148442138686877</c:v>
                </c:pt>
                <c:pt idx="800">
                  <c:v>-2.0274664602755541</c:v>
                </c:pt>
                <c:pt idx="801">
                  <c:v>-2.0400887049849992</c:v>
                </c:pt>
                <c:pt idx="802">
                  <c:v>-2.0527109479969274</c:v>
                </c:pt>
                <c:pt idx="803">
                  <c:v>-2.065333189311243</c:v>
                </c:pt>
                <c:pt idx="804">
                  <c:v>-2.0779554289278499</c:v>
                </c:pt>
                <c:pt idx="805">
                  <c:v>-2.0905776668466522</c:v>
                </c:pt>
                <c:pt idx="806">
                  <c:v>-2.1031999030675546</c:v>
                </c:pt>
                <c:pt idx="807">
                  <c:v>-2.1158221375904609</c:v>
                </c:pt>
                <c:pt idx="808">
                  <c:v>-2.1284443704152758</c:v>
                </c:pt>
                <c:pt idx="809">
                  <c:v>-2.1410666015419029</c:v>
                </c:pt>
                <c:pt idx="810">
                  <c:v>-2.1536888309702471</c:v>
                </c:pt>
                <c:pt idx="811">
                  <c:v>-2.1663110587002121</c:v>
                </c:pt>
                <c:pt idx="812">
                  <c:v>-2.1789332847317024</c:v>
                </c:pt>
                <c:pt idx="813">
                  <c:v>-2.1915555090646222</c:v>
                </c:pt>
                <c:pt idx="814">
                  <c:v>-2.2041777316988753</c:v>
                </c:pt>
                <c:pt idx="815">
                  <c:v>-2.2167999526343665</c:v>
                </c:pt>
                <c:pt idx="816">
                  <c:v>-2.2294221718709997</c:v>
                </c:pt>
                <c:pt idx="817">
                  <c:v>-2.242044389408679</c:v>
                </c:pt>
                <c:pt idx="818">
                  <c:v>-2.254666605247309</c:v>
                </c:pt>
                <c:pt idx="819">
                  <c:v>-2.2672888193867937</c:v>
                </c:pt>
                <c:pt idx="820">
                  <c:v>-2.2799110318270372</c:v>
                </c:pt>
                <c:pt idx="821">
                  <c:v>-2.2925332425679441</c:v>
                </c:pt>
                <c:pt idx="822">
                  <c:v>-2.3051554516094184</c:v>
                </c:pt>
                <c:pt idx="823">
                  <c:v>-2.3177776589513641</c:v>
                </c:pt>
                <c:pt idx="824">
                  <c:v>-2.3303998645936859</c:v>
                </c:pt>
                <c:pt idx="825">
                  <c:v>-2.3430220685362877</c:v>
                </c:pt>
                <c:pt idx="826">
                  <c:v>-2.3556442707790741</c:v>
                </c:pt>
                <c:pt idx="827">
                  <c:v>-2.3682664713219492</c:v>
                </c:pt>
                <c:pt idx="828">
                  <c:v>-2.3808886701648171</c:v>
                </c:pt>
                <c:pt idx="829">
                  <c:v>-2.3935108673075822</c:v>
                </c:pt>
                <c:pt idx="830">
                  <c:v>-2.4061330627501487</c:v>
                </c:pt>
                <c:pt idx="831">
                  <c:v>-2.4187552564924206</c:v>
                </c:pt>
                <c:pt idx="832">
                  <c:v>-2.4313774485343025</c:v>
                </c:pt>
                <c:pt idx="833">
                  <c:v>-2.4439996388756984</c:v>
                </c:pt>
                <c:pt idx="834">
                  <c:v>-2.4566218275165128</c:v>
                </c:pt>
                <c:pt idx="835">
                  <c:v>-2.4692440144566499</c:v>
                </c:pt>
                <c:pt idx="836">
                  <c:v>-2.4818661996960136</c:v>
                </c:pt>
                <c:pt idx="837">
                  <c:v>-2.4944883832345086</c:v>
                </c:pt>
                <c:pt idx="838">
                  <c:v>-2.5071105650720389</c:v>
                </c:pt>
                <c:pt idx="839">
                  <c:v>-2.519732745208509</c:v>
                </c:pt>
                <c:pt idx="840">
                  <c:v>-2.532354923643823</c:v>
                </c:pt>
                <c:pt idx="841">
                  <c:v>-2.5449771003778849</c:v>
                </c:pt>
                <c:pt idx="842">
                  <c:v>-2.5575992754105994</c:v>
                </c:pt>
                <c:pt idx="843">
                  <c:v>-2.5702214487418704</c:v>
                </c:pt>
                <c:pt idx="844">
                  <c:v>-2.5828436203716025</c:v>
                </c:pt>
                <c:pt idx="845">
                  <c:v>-2.5954657902996998</c:v>
                </c:pt>
                <c:pt idx="846">
                  <c:v>-2.6080879585260668</c:v>
                </c:pt>
                <c:pt idx="847">
                  <c:v>-2.6207101250506075</c:v>
                </c:pt>
                <c:pt idx="848">
                  <c:v>-2.6333322898732261</c:v>
                </c:pt>
                <c:pt idx="849">
                  <c:v>-2.645954452993827</c:v>
                </c:pt>
                <c:pt idx="850">
                  <c:v>-2.6585766144123144</c:v>
                </c:pt>
                <c:pt idx="851">
                  <c:v>-2.6711987741285927</c:v>
                </c:pt>
                <c:pt idx="852">
                  <c:v>-2.6838209321425661</c:v>
                </c:pt>
                <c:pt idx="853">
                  <c:v>-2.696443088454139</c:v>
                </c:pt>
                <c:pt idx="854">
                  <c:v>-2.7090652430632156</c:v>
                </c:pt>
                <c:pt idx="855">
                  <c:v>-2.7216873959696999</c:v>
                </c:pt>
                <c:pt idx="856">
                  <c:v>-2.7343095471734964</c:v>
                </c:pt>
                <c:pt idx="857">
                  <c:v>-2.7469316966745096</c:v>
                </c:pt>
                <c:pt idx="858">
                  <c:v>-2.7595538444726437</c:v>
                </c:pt>
                <c:pt idx="859">
                  <c:v>-2.7721759905678027</c:v>
                </c:pt>
                <c:pt idx="860">
                  <c:v>-2.7847981349598911</c:v>
                </c:pt>
                <c:pt idx="861">
                  <c:v>-2.7974202776488135</c:v>
                </c:pt>
                <c:pt idx="862">
                  <c:v>-2.8100424186344735</c:v>
                </c:pt>
                <c:pt idx="863">
                  <c:v>-2.822664557916776</c:v>
                </c:pt>
                <c:pt idx="864">
                  <c:v>-2.8352866954956246</c:v>
                </c:pt>
                <c:pt idx="865">
                  <c:v>-2.8479088313709244</c:v>
                </c:pt>
                <c:pt idx="866">
                  <c:v>-2.8605309655425795</c:v>
                </c:pt>
                <c:pt idx="867">
                  <c:v>-2.8731530980104938</c:v>
                </c:pt>
                <c:pt idx="868">
                  <c:v>-2.8857752287745719</c:v>
                </c:pt>
                <c:pt idx="869">
                  <c:v>-2.898397357834718</c:v>
                </c:pt>
                <c:pt idx="870">
                  <c:v>-2.9110194851908364</c:v>
                </c:pt>
                <c:pt idx="871">
                  <c:v>-2.9236416108428314</c:v>
                </c:pt>
                <c:pt idx="872">
                  <c:v>-2.9362637347906073</c:v>
                </c:pt>
                <c:pt idx="873">
                  <c:v>-2.9488858570340684</c:v>
                </c:pt>
                <c:pt idx="874">
                  <c:v>-2.961507977573119</c:v>
                </c:pt>
                <c:pt idx="875">
                  <c:v>-2.9741300964076633</c:v>
                </c:pt>
                <c:pt idx="876">
                  <c:v>-2.9867522135376059</c:v>
                </c:pt>
                <c:pt idx="877">
                  <c:v>-2.9993743289628512</c:v>
                </c:pt>
                <c:pt idx="878">
                  <c:v>-3.0119964426833032</c:v>
                </c:pt>
                <c:pt idx="879">
                  <c:v>-3.0246185546988662</c:v>
                </c:pt>
                <c:pt idx="880">
                  <c:v>-3.0372406650094446</c:v>
                </c:pt>
                <c:pt idx="881">
                  <c:v>-3.0498627736149428</c:v>
                </c:pt>
                <c:pt idx="882">
                  <c:v>-3.0624848805152651</c:v>
                </c:pt>
                <c:pt idx="883">
                  <c:v>-3.0751069857103155</c:v>
                </c:pt>
                <c:pt idx="884">
                  <c:v>-3.0877290891999989</c:v>
                </c:pt>
                <c:pt idx="885">
                  <c:v>-3.100351190984219</c:v>
                </c:pt>
                <c:pt idx="886">
                  <c:v>-3.1129732910628807</c:v>
                </c:pt>
                <c:pt idx="887">
                  <c:v>-3.1255953894358877</c:v>
                </c:pt>
                <c:pt idx="888">
                  <c:v>-3.1382174861031449</c:v>
                </c:pt>
                <c:pt idx="889">
                  <c:v>-3.1508395810645564</c:v>
                </c:pt>
                <c:pt idx="890">
                  <c:v>-3.1634616743200263</c:v>
                </c:pt>
                <c:pt idx="891">
                  <c:v>-3.1760837658694596</c:v>
                </c:pt>
                <c:pt idx="892">
                  <c:v>-3.1887058557127599</c:v>
                </c:pt>
                <c:pt idx="893">
                  <c:v>-3.2013279438498317</c:v>
                </c:pt>
                <c:pt idx="894">
                  <c:v>-3.2139500302805795</c:v>
                </c:pt>
                <c:pt idx="895">
                  <c:v>-3.2265721150049078</c:v>
                </c:pt>
                <c:pt idx="896">
                  <c:v>-3.2391941980227208</c:v>
                </c:pt>
                <c:pt idx="897">
                  <c:v>-3.2518162793339225</c:v>
                </c:pt>
                <c:pt idx="898">
                  <c:v>-3.2644383589384178</c:v>
                </c:pt>
                <c:pt idx="899">
                  <c:v>-3.2770604368361105</c:v>
                </c:pt>
                <c:pt idx="900">
                  <c:v>-3.2896825130269054</c:v>
                </c:pt>
                <c:pt idx="901">
                  <c:v>-3.3023045875107067</c:v>
                </c:pt>
                <c:pt idx="902">
                  <c:v>-3.3149266602874183</c:v>
                </c:pt>
                <c:pt idx="903">
                  <c:v>-3.3275487313569454</c:v>
                </c:pt>
                <c:pt idx="904">
                  <c:v>-3.3401708007191915</c:v>
                </c:pt>
                <c:pt idx="905">
                  <c:v>-3.3527928683740615</c:v>
                </c:pt>
                <c:pt idx="906">
                  <c:v>-3.3654149343214597</c:v>
                </c:pt>
                <c:pt idx="907">
                  <c:v>-3.3780369985612904</c:v>
                </c:pt>
                <c:pt idx="908">
                  <c:v>-3.3906590610934577</c:v>
                </c:pt>
                <c:pt idx="909">
                  <c:v>-3.4032811219178662</c:v>
                </c:pt>
                <c:pt idx="910">
                  <c:v>-3.41590318103442</c:v>
                </c:pt>
                <c:pt idx="911">
                  <c:v>-3.4285252384430236</c:v>
                </c:pt>
                <c:pt idx="912">
                  <c:v>-3.4411472941435814</c:v>
                </c:pt>
                <c:pt idx="913">
                  <c:v>-3.4537693481359981</c:v>
                </c:pt>
                <c:pt idx="914">
                  <c:v>-3.4663914004201777</c:v>
                </c:pt>
                <c:pt idx="915">
                  <c:v>-3.4790134509960247</c:v>
                </c:pt>
                <c:pt idx="916">
                  <c:v>-3.4916354998634431</c:v>
                </c:pt>
                <c:pt idx="917">
                  <c:v>-3.5042575470223376</c:v>
                </c:pt>
                <c:pt idx="918">
                  <c:v>-3.5168795924726126</c:v>
                </c:pt>
                <c:pt idx="919">
                  <c:v>-3.5295016362141722</c:v>
                </c:pt>
                <c:pt idx="920">
                  <c:v>-3.542123678246921</c:v>
                </c:pt>
                <c:pt idx="921">
                  <c:v>-3.5547457185707634</c:v>
                </c:pt>
                <c:pt idx="922">
                  <c:v>-3.5673677571856035</c:v>
                </c:pt>
                <c:pt idx="923">
                  <c:v>-3.5799897940913459</c:v>
                </c:pt>
                <c:pt idx="924">
                  <c:v>-3.592611829287895</c:v>
                </c:pt>
                <c:pt idx="925">
                  <c:v>-3.605233862775155</c:v>
                </c:pt>
                <c:pt idx="926">
                  <c:v>-3.6178558945530304</c:v>
                </c:pt>
                <c:pt idx="927">
                  <c:v>-3.6304779246214256</c:v>
                </c:pt>
                <c:pt idx="928">
                  <c:v>-3.6430999529802452</c:v>
                </c:pt>
                <c:pt idx="929">
                  <c:v>-3.6557219796293934</c:v>
                </c:pt>
                <c:pt idx="930">
                  <c:v>-3.6683440045687745</c:v>
                </c:pt>
                <c:pt idx="931">
                  <c:v>-3.6809660277982927</c:v>
                </c:pt>
                <c:pt idx="932">
                  <c:v>-3.6935880493178526</c:v>
                </c:pt>
                <c:pt idx="933">
                  <c:v>-3.7062100691273585</c:v>
                </c:pt>
                <c:pt idx="934">
                  <c:v>-3.7188320872267151</c:v>
                </c:pt>
                <c:pt idx="935">
                  <c:v>-3.7314541036158264</c:v>
                </c:pt>
                <c:pt idx="936">
                  <c:v>-3.744076118294597</c:v>
                </c:pt>
                <c:pt idx="937">
                  <c:v>-3.7566981312629313</c:v>
                </c:pt>
                <c:pt idx="938">
                  <c:v>-3.7693201425207334</c:v>
                </c:pt>
                <c:pt idx="939">
                  <c:v>-3.7819421520679084</c:v>
                </c:pt>
                <c:pt idx="940">
                  <c:v>-3.7945641599043598</c:v>
                </c:pt>
                <c:pt idx="941">
                  <c:v>-3.8071861660299926</c:v>
                </c:pt>
                <c:pt idx="942">
                  <c:v>-3.8198081704447109</c:v>
                </c:pt>
                <c:pt idx="943">
                  <c:v>-3.8324301731484196</c:v>
                </c:pt>
                <c:pt idx="944">
                  <c:v>-3.8450521741410224</c:v>
                </c:pt>
                <c:pt idx="945">
                  <c:v>-3.8576741734224242</c:v>
                </c:pt>
                <c:pt idx="946">
                  <c:v>-3.8702961709925292</c:v>
                </c:pt>
                <c:pt idx="947">
                  <c:v>-3.8829181668512418</c:v>
                </c:pt>
                <c:pt idx="948">
                  <c:v>-3.8955401609984666</c:v>
                </c:pt>
                <c:pt idx="949">
                  <c:v>-3.908162153434108</c:v>
                </c:pt>
                <c:pt idx="950">
                  <c:v>-3.9207841441580702</c:v>
                </c:pt>
                <c:pt idx="951">
                  <c:v>-3.9334061331702577</c:v>
                </c:pt>
                <c:pt idx="952">
                  <c:v>-3.9460281204705749</c:v>
                </c:pt>
                <c:pt idx="953">
                  <c:v>-3.9586501060589265</c:v>
                </c:pt>
                <c:pt idx="954">
                  <c:v>-3.9712720899352165</c:v>
                </c:pt>
                <c:pt idx="955">
                  <c:v>-3.9838940720993494</c:v>
                </c:pt>
                <c:pt idx="956">
                  <c:v>-3.9965160525512298</c:v>
                </c:pt>
                <c:pt idx="957">
                  <c:v>-4.0091380312907621</c:v>
                </c:pt>
                <c:pt idx="958">
                  <c:v>-4.0217600083178509</c:v>
                </c:pt>
                <c:pt idx="959">
                  <c:v>-4.0343819836324002</c:v>
                </c:pt>
                <c:pt idx="960">
                  <c:v>-4.0470039572343142</c:v>
                </c:pt>
                <c:pt idx="961">
                  <c:v>-4.0596259291234977</c:v>
                </c:pt>
                <c:pt idx="962">
                  <c:v>-4.0722478992998559</c:v>
                </c:pt>
                <c:pt idx="963">
                  <c:v>-4.0848698677632918</c:v>
                </c:pt>
                <c:pt idx="964">
                  <c:v>-4.0974918345137104</c:v>
                </c:pt>
                <c:pt idx="965">
                  <c:v>-4.1101137995510166</c:v>
                </c:pt>
                <c:pt idx="966">
                  <c:v>-4.1227357628751147</c:v>
                </c:pt>
                <c:pt idx="967">
                  <c:v>-4.1353577244859085</c:v>
                </c:pt>
                <c:pt idx="968">
                  <c:v>-4.1479796843833032</c:v>
                </c:pt>
                <c:pt idx="969">
                  <c:v>-4.1606016425672028</c:v>
                </c:pt>
                <c:pt idx="970">
                  <c:v>-4.1732235990375113</c:v>
                </c:pt>
                <c:pt idx="971">
                  <c:v>-4.1858455537941337</c:v>
                </c:pt>
                <c:pt idx="972">
                  <c:v>-4.198467506836975</c:v>
                </c:pt>
                <c:pt idx="973">
                  <c:v>-4.2110894581659393</c:v>
                </c:pt>
                <c:pt idx="974">
                  <c:v>-4.2237114077809306</c:v>
                </c:pt>
                <c:pt idx="975">
                  <c:v>-4.236333355681853</c:v>
                </c:pt>
                <c:pt idx="976">
                  <c:v>-4.2489553018686115</c:v>
                </c:pt>
                <c:pt idx="977">
                  <c:v>-4.261577246341111</c:v>
                </c:pt>
                <c:pt idx="978">
                  <c:v>-4.2741991890992557</c:v>
                </c:pt>
                <c:pt idx="979">
                  <c:v>-4.2868211301429495</c:v>
                </c:pt>
                <c:pt idx="980">
                  <c:v>-4.2994430694720975</c:v>
                </c:pt>
                <c:pt idx="981">
                  <c:v>-4.3120650070866038</c:v>
                </c:pt>
                <c:pt idx="982">
                  <c:v>-4.3246869429863724</c:v>
                </c:pt>
                <c:pt idx="983">
                  <c:v>-4.3373088771713082</c:v>
                </c:pt>
                <c:pt idx="984">
                  <c:v>-4.3499308096413163</c:v>
                </c:pt>
                <c:pt idx="985">
                  <c:v>-4.3625527403963007</c:v>
                </c:pt>
                <c:pt idx="986">
                  <c:v>-4.3751746694361655</c:v>
                </c:pt>
                <c:pt idx="987">
                  <c:v>-4.3877965967608157</c:v>
                </c:pt>
                <c:pt idx="988">
                  <c:v>-4.4004185223701553</c:v>
                </c:pt>
                <c:pt idx="989">
                  <c:v>-4.4130404462640893</c:v>
                </c:pt>
                <c:pt idx="990">
                  <c:v>-4.4256623684425218</c:v>
                </c:pt>
                <c:pt idx="991">
                  <c:v>-4.4382842889053569</c:v>
                </c:pt>
                <c:pt idx="992">
                  <c:v>-4.4509062076524994</c:v>
                </c:pt>
                <c:pt idx="993">
                  <c:v>-4.4635281246838536</c:v>
                </c:pt>
                <c:pt idx="994">
                  <c:v>-4.4761500399993244</c:v>
                </c:pt>
                <c:pt idx="995">
                  <c:v>-4.4887719535988166</c:v>
                </c:pt>
                <c:pt idx="996">
                  <c:v>-4.5013938654822336</c:v>
                </c:pt>
                <c:pt idx="997">
                  <c:v>-4.5140157756494803</c:v>
                </c:pt>
                <c:pt idx="998">
                  <c:v>-4.5266376841004616</c:v>
                </c:pt>
                <c:pt idx="999">
                  <c:v>-4.5392595908350817</c:v>
                </c:pt>
                <c:pt idx="1000">
                  <c:v>-4.5518814958532454</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21.7</c:v>
                </c:pt>
                <c:pt idx="1">
                  <c:v>134.57624099338054</c:v>
                </c:pt>
                <c:pt idx="2">
                  <c:v>247.45248198676106</c:v>
                </c:pt>
                <c:pt idx="3">
                  <c:v>245.33735017602396</c:v>
                </c:pt>
                <c:pt idx="4">
                  <c:v>247.45248198676106</c:v>
                </c:pt>
                <c:pt idx="5">
                  <c:v>240.20735017602391</c:v>
                </c:pt>
                <c:pt idx="6">
                  <c:v>247.45248198676106</c:v>
                </c:pt>
              </c:numCache>
            </c:numRef>
          </c:xVal>
          <c:yVal>
            <c:numRef>
              <c:f>Trajecto!$C$132:$C$138</c:f>
              <c:numCache>
                <c:formatCode>0</c:formatCode>
                <c:ptCount val="7"/>
                <c:pt idx="0">
                  <c:v>2700.8366293723166</c:v>
                </c:pt>
                <c:pt idx="1">
                  <c:v>1350.4183146861583</c:v>
                </c:pt>
                <c:pt idx="2">
                  <c:v>0</c:v>
                </c:pt>
                <c:pt idx="3">
                  <c:v>81.532532868771952</c:v>
                </c:pt>
                <c:pt idx="4">
                  <c:v>0</c:v>
                </c:pt>
                <c:pt idx="5">
                  <c:v>30.45092187322874</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0</c:v>
                </c:pt>
                <c:pt idx="1">
                  <c:v>0</c:v>
                </c:pt>
                <c:pt idx="2">
                  <c:v>0</c:v>
                </c:pt>
                <c:pt idx="3">
                  <c:v>0</c:v>
                </c:pt>
                <c:pt idx="4">
                  <c:v>0</c:v>
                </c:pt>
                <c:pt idx="5">
                  <c:v>0</c:v>
                </c:pt>
                <c:pt idx="6">
                  <c:v>0</c:v>
                </c:pt>
              </c:numCache>
            </c:numRef>
          </c:xVal>
          <c:yVal>
            <c:numRef>
              <c:f>Trajecto!$C$149:$C$155</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3.7</c:v>
                </c:pt>
                <c:pt idx="1">
                  <c:v>3.71</c:v>
                </c:pt>
                <c:pt idx="2">
                  <c:v>3.7199999999999998</c:v>
                </c:pt>
                <c:pt idx="3">
                  <c:v>3.7299999999999995</c:v>
                </c:pt>
                <c:pt idx="4">
                  <c:v>3.7399999999999993</c:v>
                </c:pt>
                <c:pt idx="5">
                  <c:v>3.7499999999999991</c:v>
                </c:pt>
                <c:pt idx="6">
                  <c:v>3.7599999999999989</c:v>
                </c:pt>
                <c:pt idx="7">
                  <c:v>3.7699999999999987</c:v>
                </c:pt>
                <c:pt idx="8">
                  <c:v>3.7799999999999985</c:v>
                </c:pt>
                <c:pt idx="9">
                  <c:v>3.7899999999999983</c:v>
                </c:pt>
                <c:pt idx="10">
                  <c:v>3.799999999999998</c:v>
                </c:pt>
                <c:pt idx="11">
                  <c:v>3.8099999999999978</c:v>
                </c:pt>
                <c:pt idx="12">
                  <c:v>3.8199999999999976</c:v>
                </c:pt>
                <c:pt idx="13">
                  <c:v>3.8299999999999974</c:v>
                </c:pt>
                <c:pt idx="14">
                  <c:v>3.8399999999999972</c:v>
                </c:pt>
                <c:pt idx="15">
                  <c:v>3.849999999999997</c:v>
                </c:pt>
                <c:pt idx="16">
                  <c:v>3.8599999999999968</c:v>
                </c:pt>
                <c:pt idx="17">
                  <c:v>3.8699999999999966</c:v>
                </c:pt>
                <c:pt idx="18">
                  <c:v>3.8799999999999963</c:v>
                </c:pt>
                <c:pt idx="19">
                  <c:v>3.8899999999999961</c:v>
                </c:pt>
                <c:pt idx="20">
                  <c:v>3.8999999999999959</c:v>
                </c:pt>
                <c:pt idx="21">
                  <c:v>3.9099999999999957</c:v>
                </c:pt>
                <c:pt idx="22">
                  <c:v>3.9199999999999955</c:v>
                </c:pt>
                <c:pt idx="23">
                  <c:v>3.9299999999999953</c:v>
                </c:pt>
                <c:pt idx="24">
                  <c:v>3.9399999999999951</c:v>
                </c:pt>
                <c:pt idx="25">
                  <c:v>3.9499999999999948</c:v>
                </c:pt>
                <c:pt idx="26">
                  <c:v>3.9599999999999946</c:v>
                </c:pt>
                <c:pt idx="27">
                  <c:v>3.9699999999999944</c:v>
                </c:pt>
                <c:pt idx="28">
                  <c:v>3.9799999999999942</c:v>
                </c:pt>
                <c:pt idx="29">
                  <c:v>3.989999999999994</c:v>
                </c:pt>
                <c:pt idx="30">
                  <c:v>3.9999999999999938</c:v>
                </c:pt>
                <c:pt idx="31">
                  <c:v>4.0099999999999936</c:v>
                </c:pt>
                <c:pt idx="32">
                  <c:v>4.0199999999999934</c:v>
                </c:pt>
                <c:pt idx="33">
                  <c:v>4.0299999999999931</c:v>
                </c:pt>
                <c:pt idx="34">
                  <c:v>4.0399999999999929</c:v>
                </c:pt>
                <c:pt idx="35">
                  <c:v>4.0499999999999927</c:v>
                </c:pt>
                <c:pt idx="36">
                  <c:v>4.0599999999999925</c:v>
                </c:pt>
                <c:pt idx="37">
                  <c:v>4.0699999999999923</c:v>
                </c:pt>
                <c:pt idx="38">
                  <c:v>4.0799999999999921</c:v>
                </c:pt>
                <c:pt idx="39">
                  <c:v>4.0899999999999919</c:v>
                </c:pt>
                <c:pt idx="40">
                  <c:v>4.0999999999999917</c:v>
                </c:pt>
                <c:pt idx="41">
                  <c:v>4.1099999999999914</c:v>
                </c:pt>
                <c:pt idx="42">
                  <c:v>4.1199999999999912</c:v>
                </c:pt>
                <c:pt idx="43">
                  <c:v>4.129999999999991</c:v>
                </c:pt>
                <c:pt idx="44">
                  <c:v>4.1399999999999908</c:v>
                </c:pt>
                <c:pt idx="45">
                  <c:v>4.1499999999999906</c:v>
                </c:pt>
                <c:pt idx="46">
                  <c:v>4.1599999999999904</c:v>
                </c:pt>
                <c:pt idx="47">
                  <c:v>4.1699999999999902</c:v>
                </c:pt>
                <c:pt idx="48">
                  <c:v>4.1799999999999899</c:v>
                </c:pt>
                <c:pt idx="49">
                  <c:v>4.1899999999999897</c:v>
                </c:pt>
                <c:pt idx="50">
                  <c:v>4.1999999999999895</c:v>
                </c:pt>
                <c:pt idx="51">
                  <c:v>4.2099999999999893</c:v>
                </c:pt>
                <c:pt idx="52">
                  <c:v>4.2199999999999891</c:v>
                </c:pt>
                <c:pt idx="53">
                  <c:v>4.2299999999999889</c:v>
                </c:pt>
                <c:pt idx="54">
                  <c:v>4.2399999999999887</c:v>
                </c:pt>
                <c:pt idx="55">
                  <c:v>4.2499999999999885</c:v>
                </c:pt>
                <c:pt idx="56">
                  <c:v>4.2599999999999882</c:v>
                </c:pt>
                <c:pt idx="57">
                  <c:v>4.269999999999988</c:v>
                </c:pt>
                <c:pt idx="58">
                  <c:v>4.2799999999999878</c:v>
                </c:pt>
                <c:pt idx="59">
                  <c:v>4.2899999999999876</c:v>
                </c:pt>
                <c:pt idx="60">
                  <c:v>4.2999999999999874</c:v>
                </c:pt>
                <c:pt idx="61">
                  <c:v>4.3099999999999872</c:v>
                </c:pt>
                <c:pt idx="62">
                  <c:v>4.319999999999987</c:v>
                </c:pt>
                <c:pt idx="63">
                  <c:v>4.3299999999999867</c:v>
                </c:pt>
                <c:pt idx="64">
                  <c:v>4.3399999999999865</c:v>
                </c:pt>
                <c:pt idx="65">
                  <c:v>4.3499999999999863</c:v>
                </c:pt>
                <c:pt idx="66">
                  <c:v>4.3599999999999861</c:v>
                </c:pt>
                <c:pt idx="67">
                  <c:v>4.3699999999999859</c:v>
                </c:pt>
                <c:pt idx="68">
                  <c:v>4.3799999999999857</c:v>
                </c:pt>
                <c:pt idx="69">
                  <c:v>4.3899999999999855</c:v>
                </c:pt>
                <c:pt idx="70">
                  <c:v>4.3999999999999853</c:v>
                </c:pt>
                <c:pt idx="71">
                  <c:v>4.409999999999985</c:v>
                </c:pt>
                <c:pt idx="72">
                  <c:v>4.4199999999999848</c:v>
                </c:pt>
                <c:pt idx="73">
                  <c:v>4.4299999999999846</c:v>
                </c:pt>
                <c:pt idx="74">
                  <c:v>4.4399999999999844</c:v>
                </c:pt>
                <c:pt idx="75">
                  <c:v>4.4499999999999842</c:v>
                </c:pt>
                <c:pt idx="76">
                  <c:v>4.459999999999984</c:v>
                </c:pt>
                <c:pt idx="77">
                  <c:v>4.4699999999999838</c:v>
                </c:pt>
                <c:pt idx="78">
                  <c:v>4.4799999999999836</c:v>
                </c:pt>
                <c:pt idx="79">
                  <c:v>4.4899999999999833</c:v>
                </c:pt>
                <c:pt idx="80">
                  <c:v>4.4999999999999831</c:v>
                </c:pt>
                <c:pt idx="81">
                  <c:v>4.5099999999999829</c:v>
                </c:pt>
                <c:pt idx="82">
                  <c:v>4.5199999999999827</c:v>
                </c:pt>
                <c:pt idx="83">
                  <c:v>4.5299999999999825</c:v>
                </c:pt>
                <c:pt idx="84">
                  <c:v>4.5399999999999823</c:v>
                </c:pt>
                <c:pt idx="85">
                  <c:v>4.5499999999999821</c:v>
                </c:pt>
                <c:pt idx="86">
                  <c:v>4.5599999999999818</c:v>
                </c:pt>
                <c:pt idx="87">
                  <c:v>4.5699999999999816</c:v>
                </c:pt>
                <c:pt idx="88">
                  <c:v>4.5799999999999814</c:v>
                </c:pt>
                <c:pt idx="89">
                  <c:v>4.5899999999999812</c:v>
                </c:pt>
                <c:pt idx="90">
                  <c:v>4.599999999999981</c:v>
                </c:pt>
                <c:pt idx="91">
                  <c:v>4.6099999999999808</c:v>
                </c:pt>
                <c:pt idx="92">
                  <c:v>4.6199999999999806</c:v>
                </c:pt>
                <c:pt idx="93">
                  <c:v>4.6299999999999804</c:v>
                </c:pt>
                <c:pt idx="94">
                  <c:v>4.6399999999999801</c:v>
                </c:pt>
                <c:pt idx="95">
                  <c:v>4.6499999999999799</c:v>
                </c:pt>
                <c:pt idx="96">
                  <c:v>4.6599999999999797</c:v>
                </c:pt>
                <c:pt idx="97">
                  <c:v>4.6699999999999795</c:v>
                </c:pt>
                <c:pt idx="98">
                  <c:v>4.6799999999999793</c:v>
                </c:pt>
                <c:pt idx="99">
                  <c:v>4.6899999999999791</c:v>
                </c:pt>
                <c:pt idx="100">
                  <c:v>4.6999999999999789</c:v>
                </c:pt>
                <c:pt idx="101">
                  <c:v>4.7099999999999786</c:v>
                </c:pt>
                <c:pt idx="102">
                  <c:v>4.7199999999999784</c:v>
                </c:pt>
                <c:pt idx="103">
                  <c:v>4.7299999999999782</c:v>
                </c:pt>
                <c:pt idx="104">
                  <c:v>4.739999999999978</c:v>
                </c:pt>
                <c:pt idx="105">
                  <c:v>4.7499999999999778</c:v>
                </c:pt>
                <c:pt idx="106">
                  <c:v>4.7599999999999776</c:v>
                </c:pt>
                <c:pt idx="107">
                  <c:v>4.7699999999999774</c:v>
                </c:pt>
                <c:pt idx="108">
                  <c:v>4.7799999999999772</c:v>
                </c:pt>
                <c:pt idx="109">
                  <c:v>4.7899999999999769</c:v>
                </c:pt>
                <c:pt idx="110">
                  <c:v>4.7999999999999767</c:v>
                </c:pt>
                <c:pt idx="111">
                  <c:v>4.8099999999999765</c:v>
                </c:pt>
                <c:pt idx="112">
                  <c:v>4.8199999999999763</c:v>
                </c:pt>
                <c:pt idx="113">
                  <c:v>4.8299999999999761</c:v>
                </c:pt>
                <c:pt idx="114">
                  <c:v>4.8399999999999759</c:v>
                </c:pt>
                <c:pt idx="115">
                  <c:v>4.8499999999999757</c:v>
                </c:pt>
                <c:pt idx="116">
                  <c:v>4.8599999999999755</c:v>
                </c:pt>
                <c:pt idx="117">
                  <c:v>4.8699999999999752</c:v>
                </c:pt>
                <c:pt idx="118">
                  <c:v>4.879999999999975</c:v>
                </c:pt>
                <c:pt idx="119">
                  <c:v>4.8899999999999748</c:v>
                </c:pt>
                <c:pt idx="120">
                  <c:v>4.8999999999999746</c:v>
                </c:pt>
                <c:pt idx="121">
                  <c:v>4.9099999999999744</c:v>
                </c:pt>
                <c:pt idx="122">
                  <c:v>4.9199999999999742</c:v>
                </c:pt>
                <c:pt idx="123">
                  <c:v>4.929999999999974</c:v>
                </c:pt>
                <c:pt idx="124">
                  <c:v>4.9399999999999737</c:v>
                </c:pt>
                <c:pt idx="125">
                  <c:v>4.9499999999999735</c:v>
                </c:pt>
                <c:pt idx="126">
                  <c:v>4.9599999999999733</c:v>
                </c:pt>
                <c:pt idx="127">
                  <c:v>4.9699999999999731</c:v>
                </c:pt>
                <c:pt idx="128">
                  <c:v>4.9799999999999729</c:v>
                </c:pt>
                <c:pt idx="129">
                  <c:v>4.9899999999999727</c:v>
                </c:pt>
                <c:pt idx="130">
                  <c:v>4.9999999999999725</c:v>
                </c:pt>
                <c:pt idx="131">
                  <c:v>5.0099999999999723</c:v>
                </c:pt>
                <c:pt idx="132">
                  <c:v>5.019999999999972</c:v>
                </c:pt>
                <c:pt idx="133">
                  <c:v>5.0299999999999718</c:v>
                </c:pt>
                <c:pt idx="134">
                  <c:v>5.0399999999999716</c:v>
                </c:pt>
                <c:pt idx="135">
                  <c:v>5.0499999999999714</c:v>
                </c:pt>
                <c:pt idx="136">
                  <c:v>5.0599999999999712</c:v>
                </c:pt>
                <c:pt idx="137">
                  <c:v>5.069999999999971</c:v>
                </c:pt>
                <c:pt idx="138">
                  <c:v>5.0799999999999708</c:v>
                </c:pt>
                <c:pt idx="139">
                  <c:v>5.0899999999999705</c:v>
                </c:pt>
                <c:pt idx="140">
                  <c:v>5.0999999999999703</c:v>
                </c:pt>
                <c:pt idx="141">
                  <c:v>5.1099999999999701</c:v>
                </c:pt>
                <c:pt idx="142">
                  <c:v>5.1199999999999699</c:v>
                </c:pt>
                <c:pt idx="143">
                  <c:v>5.1299999999999697</c:v>
                </c:pt>
                <c:pt idx="144">
                  <c:v>5.1399999999999695</c:v>
                </c:pt>
                <c:pt idx="145">
                  <c:v>5.1499999999999693</c:v>
                </c:pt>
                <c:pt idx="146">
                  <c:v>5.1599999999999691</c:v>
                </c:pt>
                <c:pt idx="147">
                  <c:v>5.1699999999999688</c:v>
                </c:pt>
                <c:pt idx="148">
                  <c:v>5.1799999999999686</c:v>
                </c:pt>
                <c:pt idx="149">
                  <c:v>5.1899999999999684</c:v>
                </c:pt>
                <c:pt idx="150">
                  <c:v>5.1999999999999682</c:v>
                </c:pt>
                <c:pt idx="151">
                  <c:v>5.209999999999968</c:v>
                </c:pt>
                <c:pt idx="152">
                  <c:v>5.2199999999999678</c:v>
                </c:pt>
                <c:pt idx="153">
                  <c:v>5.2299999999999676</c:v>
                </c:pt>
                <c:pt idx="154">
                  <c:v>5.2399999999999674</c:v>
                </c:pt>
                <c:pt idx="155">
                  <c:v>5.2499999999999671</c:v>
                </c:pt>
                <c:pt idx="156">
                  <c:v>5.2599999999999669</c:v>
                </c:pt>
                <c:pt idx="157">
                  <c:v>5.2699999999999667</c:v>
                </c:pt>
                <c:pt idx="158">
                  <c:v>5.2799999999999665</c:v>
                </c:pt>
                <c:pt idx="159">
                  <c:v>5.2899999999999663</c:v>
                </c:pt>
                <c:pt idx="160">
                  <c:v>5.2999999999999661</c:v>
                </c:pt>
                <c:pt idx="161">
                  <c:v>5.3099999999999659</c:v>
                </c:pt>
                <c:pt idx="162">
                  <c:v>5.3199999999999656</c:v>
                </c:pt>
                <c:pt idx="163">
                  <c:v>5.3299999999999654</c:v>
                </c:pt>
                <c:pt idx="164">
                  <c:v>5.3399999999999652</c:v>
                </c:pt>
                <c:pt idx="165">
                  <c:v>5.349999999999965</c:v>
                </c:pt>
                <c:pt idx="166">
                  <c:v>5.3599999999999648</c:v>
                </c:pt>
                <c:pt idx="167">
                  <c:v>5.3699999999999646</c:v>
                </c:pt>
                <c:pt idx="168">
                  <c:v>5.3799999999999644</c:v>
                </c:pt>
                <c:pt idx="169">
                  <c:v>5.3899999999999642</c:v>
                </c:pt>
                <c:pt idx="170">
                  <c:v>5.3999999999999639</c:v>
                </c:pt>
                <c:pt idx="171">
                  <c:v>5.4099999999999637</c:v>
                </c:pt>
                <c:pt idx="172">
                  <c:v>5.4199999999999635</c:v>
                </c:pt>
                <c:pt idx="173">
                  <c:v>5.4299999999999633</c:v>
                </c:pt>
                <c:pt idx="174">
                  <c:v>5.4399999999999631</c:v>
                </c:pt>
                <c:pt idx="175">
                  <c:v>5.4499999999999629</c:v>
                </c:pt>
                <c:pt idx="176">
                  <c:v>5.4599999999999627</c:v>
                </c:pt>
                <c:pt idx="177">
                  <c:v>5.4699999999999624</c:v>
                </c:pt>
                <c:pt idx="178">
                  <c:v>5.4799999999999622</c:v>
                </c:pt>
                <c:pt idx="179">
                  <c:v>5.489999999999962</c:v>
                </c:pt>
                <c:pt idx="180">
                  <c:v>5.4999999999999618</c:v>
                </c:pt>
                <c:pt idx="181">
                  <c:v>5.5099999999999616</c:v>
                </c:pt>
                <c:pt idx="182">
                  <c:v>5.5199999999999614</c:v>
                </c:pt>
                <c:pt idx="183">
                  <c:v>5.5299999999999612</c:v>
                </c:pt>
                <c:pt idx="184">
                  <c:v>5.539999999999961</c:v>
                </c:pt>
                <c:pt idx="185">
                  <c:v>5.5499999999999607</c:v>
                </c:pt>
                <c:pt idx="186">
                  <c:v>5.5599999999999605</c:v>
                </c:pt>
                <c:pt idx="187">
                  <c:v>5.5699999999999603</c:v>
                </c:pt>
                <c:pt idx="188">
                  <c:v>5.5799999999999601</c:v>
                </c:pt>
                <c:pt idx="189">
                  <c:v>5.5899999999999599</c:v>
                </c:pt>
                <c:pt idx="190">
                  <c:v>5.5999999999999597</c:v>
                </c:pt>
                <c:pt idx="191">
                  <c:v>5.6099999999999595</c:v>
                </c:pt>
                <c:pt idx="192">
                  <c:v>5.6199999999999593</c:v>
                </c:pt>
                <c:pt idx="193">
                  <c:v>5.629999999999959</c:v>
                </c:pt>
                <c:pt idx="194">
                  <c:v>5.6399999999999588</c:v>
                </c:pt>
                <c:pt idx="195">
                  <c:v>5.6499999999999586</c:v>
                </c:pt>
                <c:pt idx="196">
                  <c:v>5.6599999999999584</c:v>
                </c:pt>
                <c:pt idx="197">
                  <c:v>5.6699999999999582</c:v>
                </c:pt>
                <c:pt idx="198">
                  <c:v>5.679999999999958</c:v>
                </c:pt>
                <c:pt idx="199">
                  <c:v>5.6899999999999578</c:v>
                </c:pt>
                <c:pt idx="200">
                  <c:v>5.6999999999999575</c:v>
                </c:pt>
                <c:pt idx="201">
                  <c:v>5.7999999999999572</c:v>
                </c:pt>
                <c:pt idx="202">
                  <c:v>5.8999999999999568</c:v>
                </c:pt>
                <c:pt idx="203">
                  <c:v>5.9999999999999565</c:v>
                </c:pt>
                <c:pt idx="204">
                  <c:v>6.0999999999999561</c:v>
                </c:pt>
                <c:pt idx="205">
                  <c:v>6.1999999999999558</c:v>
                </c:pt>
                <c:pt idx="206">
                  <c:v>6.2999999999999554</c:v>
                </c:pt>
                <c:pt idx="207">
                  <c:v>6.3999999999999551</c:v>
                </c:pt>
                <c:pt idx="208">
                  <c:v>6.4999999999999547</c:v>
                </c:pt>
                <c:pt idx="209">
                  <c:v>6.5999999999999543</c:v>
                </c:pt>
                <c:pt idx="210">
                  <c:v>6.699999999999954</c:v>
                </c:pt>
                <c:pt idx="211">
                  <c:v>6.7999999999999536</c:v>
                </c:pt>
                <c:pt idx="212">
                  <c:v>6.8999999999999533</c:v>
                </c:pt>
                <c:pt idx="213">
                  <c:v>6.9999999999999529</c:v>
                </c:pt>
                <c:pt idx="214">
                  <c:v>7.0999999999999526</c:v>
                </c:pt>
                <c:pt idx="215">
                  <c:v>7.1999999999999522</c:v>
                </c:pt>
                <c:pt idx="216">
                  <c:v>7.2999999999999519</c:v>
                </c:pt>
                <c:pt idx="217">
                  <c:v>7.3999999999999515</c:v>
                </c:pt>
                <c:pt idx="218">
                  <c:v>7.4999999999999512</c:v>
                </c:pt>
                <c:pt idx="219">
                  <c:v>7.5999999999999508</c:v>
                </c:pt>
                <c:pt idx="220">
                  <c:v>7.6999999999999504</c:v>
                </c:pt>
                <c:pt idx="221">
                  <c:v>7.7999999999999501</c:v>
                </c:pt>
                <c:pt idx="222">
                  <c:v>7.8999999999999497</c:v>
                </c:pt>
                <c:pt idx="223">
                  <c:v>7.9999999999999494</c:v>
                </c:pt>
                <c:pt idx="224">
                  <c:v>8.0999999999999499</c:v>
                </c:pt>
                <c:pt idx="225">
                  <c:v>8.1999999999999496</c:v>
                </c:pt>
                <c:pt idx="226">
                  <c:v>8.2999999999999492</c:v>
                </c:pt>
                <c:pt idx="227">
                  <c:v>8.3999999999999488</c:v>
                </c:pt>
                <c:pt idx="228">
                  <c:v>8.4999999999999485</c:v>
                </c:pt>
                <c:pt idx="229">
                  <c:v>8.5999999999999481</c:v>
                </c:pt>
                <c:pt idx="230">
                  <c:v>8.6999999999999478</c:v>
                </c:pt>
                <c:pt idx="231">
                  <c:v>8.7999999999999474</c:v>
                </c:pt>
                <c:pt idx="232">
                  <c:v>8.8999999999999471</c:v>
                </c:pt>
                <c:pt idx="233">
                  <c:v>8.9999999999999467</c:v>
                </c:pt>
                <c:pt idx="234">
                  <c:v>9.0999999999999464</c:v>
                </c:pt>
                <c:pt idx="235">
                  <c:v>9.199999999999946</c:v>
                </c:pt>
                <c:pt idx="236">
                  <c:v>9.2999999999999456</c:v>
                </c:pt>
                <c:pt idx="237">
                  <c:v>9.3999999999999453</c:v>
                </c:pt>
                <c:pt idx="238">
                  <c:v>9.4999999999999449</c:v>
                </c:pt>
                <c:pt idx="239">
                  <c:v>9.5999999999999446</c:v>
                </c:pt>
                <c:pt idx="240">
                  <c:v>9.6999999999999442</c:v>
                </c:pt>
                <c:pt idx="241">
                  <c:v>9.7999999999999439</c:v>
                </c:pt>
                <c:pt idx="242">
                  <c:v>9.8999999999999435</c:v>
                </c:pt>
                <c:pt idx="243">
                  <c:v>9.9999999999999432</c:v>
                </c:pt>
                <c:pt idx="244">
                  <c:v>10.099999999999943</c:v>
                </c:pt>
                <c:pt idx="245">
                  <c:v>10.199999999999942</c:v>
                </c:pt>
                <c:pt idx="246">
                  <c:v>10.299999999999942</c:v>
                </c:pt>
                <c:pt idx="247">
                  <c:v>10.399999999999942</c:v>
                </c:pt>
                <c:pt idx="248">
                  <c:v>10.499999999999941</c:v>
                </c:pt>
                <c:pt idx="249">
                  <c:v>10.599999999999941</c:v>
                </c:pt>
                <c:pt idx="250">
                  <c:v>10.699999999999941</c:v>
                </c:pt>
                <c:pt idx="251">
                  <c:v>10.79999999999994</c:v>
                </c:pt>
                <c:pt idx="252">
                  <c:v>10.89999999999994</c:v>
                </c:pt>
                <c:pt idx="253">
                  <c:v>10.99999999999994</c:v>
                </c:pt>
                <c:pt idx="254">
                  <c:v>11.099999999999939</c:v>
                </c:pt>
                <c:pt idx="255">
                  <c:v>11.199999999999939</c:v>
                </c:pt>
                <c:pt idx="256">
                  <c:v>11.299999999999939</c:v>
                </c:pt>
                <c:pt idx="257">
                  <c:v>11.399999999999938</c:v>
                </c:pt>
                <c:pt idx="258">
                  <c:v>11.499999999999938</c:v>
                </c:pt>
                <c:pt idx="259">
                  <c:v>11.599999999999937</c:v>
                </c:pt>
                <c:pt idx="260">
                  <c:v>11.699999999999937</c:v>
                </c:pt>
                <c:pt idx="261">
                  <c:v>11.799999999999937</c:v>
                </c:pt>
                <c:pt idx="262">
                  <c:v>11.899999999999936</c:v>
                </c:pt>
                <c:pt idx="263">
                  <c:v>11.999999999999936</c:v>
                </c:pt>
                <c:pt idx="264">
                  <c:v>12.099999999999936</c:v>
                </c:pt>
                <c:pt idx="265">
                  <c:v>12.199999999999935</c:v>
                </c:pt>
                <c:pt idx="266">
                  <c:v>12.299999999999935</c:v>
                </c:pt>
                <c:pt idx="267">
                  <c:v>12.399999999999935</c:v>
                </c:pt>
                <c:pt idx="268">
                  <c:v>12.499999999999934</c:v>
                </c:pt>
                <c:pt idx="269">
                  <c:v>12.599999999999934</c:v>
                </c:pt>
                <c:pt idx="270">
                  <c:v>12.699999999999934</c:v>
                </c:pt>
                <c:pt idx="271">
                  <c:v>12.799999999999933</c:v>
                </c:pt>
                <c:pt idx="272">
                  <c:v>12.899999999999933</c:v>
                </c:pt>
                <c:pt idx="273">
                  <c:v>12.999999999999932</c:v>
                </c:pt>
                <c:pt idx="274">
                  <c:v>13.099999999999932</c:v>
                </c:pt>
                <c:pt idx="275">
                  <c:v>13.199999999999932</c:v>
                </c:pt>
                <c:pt idx="276">
                  <c:v>13.299999999999931</c:v>
                </c:pt>
                <c:pt idx="277">
                  <c:v>13.399999999999931</c:v>
                </c:pt>
                <c:pt idx="278">
                  <c:v>13.499999999999931</c:v>
                </c:pt>
                <c:pt idx="279">
                  <c:v>13.59999999999993</c:v>
                </c:pt>
                <c:pt idx="280">
                  <c:v>13.69999999999993</c:v>
                </c:pt>
                <c:pt idx="281">
                  <c:v>13.79999999999993</c:v>
                </c:pt>
                <c:pt idx="282">
                  <c:v>13.899999999999929</c:v>
                </c:pt>
                <c:pt idx="283">
                  <c:v>13.999999999999929</c:v>
                </c:pt>
                <c:pt idx="284">
                  <c:v>14.099999999999929</c:v>
                </c:pt>
                <c:pt idx="285">
                  <c:v>14.199999999999928</c:v>
                </c:pt>
                <c:pt idx="286">
                  <c:v>14.299999999999928</c:v>
                </c:pt>
                <c:pt idx="287">
                  <c:v>14.399999999999928</c:v>
                </c:pt>
                <c:pt idx="288">
                  <c:v>14.499999999999927</c:v>
                </c:pt>
                <c:pt idx="289">
                  <c:v>14.599999999999927</c:v>
                </c:pt>
                <c:pt idx="290">
                  <c:v>14.699999999999926</c:v>
                </c:pt>
                <c:pt idx="291">
                  <c:v>14.799999999999926</c:v>
                </c:pt>
                <c:pt idx="292">
                  <c:v>14.899999999999926</c:v>
                </c:pt>
                <c:pt idx="293">
                  <c:v>14.999999999999925</c:v>
                </c:pt>
                <c:pt idx="294">
                  <c:v>15.099999999999925</c:v>
                </c:pt>
                <c:pt idx="295">
                  <c:v>15.199999999999925</c:v>
                </c:pt>
                <c:pt idx="296">
                  <c:v>15.299999999999924</c:v>
                </c:pt>
                <c:pt idx="297">
                  <c:v>15.399999999999924</c:v>
                </c:pt>
                <c:pt idx="298">
                  <c:v>15.499999999999924</c:v>
                </c:pt>
                <c:pt idx="299">
                  <c:v>15.599999999999923</c:v>
                </c:pt>
                <c:pt idx="300">
                  <c:v>15.699999999999923</c:v>
                </c:pt>
                <c:pt idx="301">
                  <c:v>15.799999999999923</c:v>
                </c:pt>
                <c:pt idx="302">
                  <c:v>15.899999999999922</c:v>
                </c:pt>
                <c:pt idx="303">
                  <c:v>15.999999999999922</c:v>
                </c:pt>
                <c:pt idx="304">
                  <c:v>16.099999999999923</c:v>
                </c:pt>
                <c:pt idx="305">
                  <c:v>16.199999999999925</c:v>
                </c:pt>
                <c:pt idx="306">
                  <c:v>16.299999999999926</c:v>
                </c:pt>
                <c:pt idx="307">
                  <c:v>16.399999999999928</c:v>
                </c:pt>
                <c:pt idx="308">
                  <c:v>16.499999999999929</c:v>
                </c:pt>
                <c:pt idx="309">
                  <c:v>16.59999999999993</c:v>
                </c:pt>
                <c:pt idx="310">
                  <c:v>16.699999999999932</c:v>
                </c:pt>
                <c:pt idx="311">
                  <c:v>16.799999999999933</c:v>
                </c:pt>
                <c:pt idx="312">
                  <c:v>16.899999999999935</c:v>
                </c:pt>
                <c:pt idx="313">
                  <c:v>16.999999999999936</c:v>
                </c:pt>
                <c:pt idx="314">
                  <c:v>17.099999999999937</c:v>
                </c:pt>
                <c:pt idx="315">
                  <c:v>17.199999999999939</c:v>
                </c:pt>
                <c:pt idx="316">
                  <c:v>17.29999999999994</c:v>
                </c:pt>
                <c:pt idx="317">
                  <c:v>17.399999999999942</c:v>
                </c:pt>
                <c:pt idx="318">
                  <c:v>17.499999999999943</c:v>
                </c:pt>
                <c:pt idx="319">
                  <c:v>17.599999999999945</c:v>
                </c:pt>
                <c:pt idx="320">
                  <c:v>17.699999999999946</c:v>
                </c:pt>
                <c:pt idx="321">
                  <c:v>17.799999999999947</c:v>
                </c:pt>
                <c:pt idx="322">
                  <c:v>17.899999999999949</c:v>
                </c:pt>
                <c:pt idx="323">
                  <c:v>17.99999999999995</c:v>
                </c:pt>
                <c:pt idx="324">
                  <c:v>18.099999999999952</c:v>
                </c:pt>
                <c:pt idx="325">
                  <c:v>18.199999999999953</c:v>
                </c:pt>
                <c:pt idx="326">
                  <c:v>18.299999999999955</c:v>
                </c:pt>
                <c:pt idx="327">
                  <c:v>18.399999999999956</c:v>
                </c:pt>
                <c:pt idx="328">
                  <c:v>18.499999999999957</c:v>
                </c:pt>
                <c:pt idx="329">
                  <c:v>18.599999999999959</c:v>
                </c:pt>
                <c:pt idx="330">
                  <c:v>18.69999999999996</c:v>
                </c:pt>
                <c:pt idx="331">
                  <c:v>18.799999999999962</c:v>
                </c:pt>
                <c:pt idx="332">
                  <c:v>18.899999999999963</c:v>
                </c:pt>
                <c:pt idx="333">
                  <c:v>18.999999999999964</c:v>
                </c:pt>
                <c:pt idx="334">
                  <c:v>19.099999999999966</c:v>
                </c:pt>
                <c:pt idx="335">
                  <c:v>19.199999999999967</c:v>
                </c:pt>
                <c:pt idx="336">
                  <c:v>19.299999999999969</c:v>
                </c:pt>
                <c:pt idx="337">
                  <c:v>19.39999999999997</c:v>
                </c:pt>
                <c:pt idx="338">
                  <c:v>19.499999999999972</c:v>
                </c:pt>
                <c:pt idx="339">
                  <c:v>19.599999999999973</c:v>
                </c:pt>
                <c:pt idx="340">
                  <c:v>19.699999999999974</c:v>
                </c:pt>
                <c:pt idx="341">
                  <c:v>19.799999999999976</c:v>
                </c:pt>
                <c:pt idx="342">
                  <c:v>19.899999999999977</c:v>
                </c:pt>
                <c:pt idx="343">
                  <c:v>19.999999999999979</c:v>
                </c:pt>
                <c:pt idx="344">
                  <c:v>20.09999999999998</c:v>
                </c:pt>
                <c:pt idx="345">
                  <c:v>20.199999999999982</c:v>
                </c:pt>
                <c:pt idx="346">
                  <c:v>20.299999999999983</c:v>
                </c:pt>
                <c:pt idx="347">
                  <c:v>20.399999999999984</c:v>
                </c:pt>
                <c:pt idx="348">
                  <c:v>20.499999999999986</c:v>
                </c:pt>
                <c:pt idx="349">
                  <c:v>20.599999999999987</c:v>
                </c:pt>
                <c:pt idx="350">
                  <c:v>20.699999999999989</c:v>
                </c:pt>
                <c:pt idx="351">
                  <c:v>20.79999999999999</c:v>
                </c:pt>
                <c:pt idx="352">
                  <c:v>20.899999999999991</c:v>
                </c:pt>
                <c:pt idx="353">
                  <c:v>20.999999999999993</c:v>
                </c:pt>
                <c:pt idx="354">
                  <c:v>21.099999999999994</c:v>
                </c:pt>
                <c:pt idx="355">
                  <c:v>21.199999999999996</c:v>
                </c:pt>
                <c:pt idx="356">
                  <c:v>21.299999999999997</c:v>
                </c:pt>
                <c:pt idx="357">
                  <c:v>21.4</c:v>
                </c:pt>
                <c:pt idx="358">
                  <c:v>21.5</c:v>
                </c:pt>
                <c:pt idx="359">
                  <c:v>21.6</c:v>
                </c:pt>
                <c:pt idx="360">
                  <c:v>21.700000000000003</c:v>
                </c:pt>
                <c:pt idx="361">
                  <c:v>21.800000000000004</c:v>
                </c:pt>
                <c:pt idx="362">
                  <c:v>21.900000000000006</c:v>
                </c:pt>
                <c:pt idx="363">
                  <c:v>22.000000000000007</c:v>
                </c:pt>
                <c:pt idx="364">
                  <c:v>22.100000000000009</c:v>
                </c:pt>
                <c:pt idx="365">
                  <c:v>22.20000000000001</c:v>
                </c:pt>
                <c:pt idx="366">
                  <c:v>22.300000000000011</c:v>
                </c:pt>
                <c:pt idx="367">
                  <c:v>22.400000000000013</c:v>
                </c:pt>
                <c:pt idx="368">
                  <c:v>22.500000000000014</c:v>
                </c:pt>
                <c:pt idx="369">
                  <c:v>22.600000000000016</c:v>
                </c:pt>
                <c:pt idx="370">
                  <c:v>22.700000000000017</c:v>
                </c:pt>
                <c:pt idx="371">
                  <c:v>22.800000000000018</c:v>
                </c:pt>
                <c:pt idx="372">
                  <c:v>22.90000000000002</c:v>
                </c:pt>
                <c:pt idx="373">
                  <c:v>23.000000000000021</c:v>
                </c:pt>
                <c:pt idx="374">
                  <c:v>23.100000000000023</c:v>
                </c:pt>
                <c:pt idx="375">
                  <c:v>23.200000000000024</c:v>
                </c:pt>
                <c:pt idx="376">
                  <c:v>23.300000000000026</c:v>
                </c:pt>
                <c:pt idx="377">
                  <c:v>23.400000000000027</c:v>
                </c:pt>
                <c:pt idx="378">
                  <c:v>23.500000000000028</c:v>
                </c:pt>
                <c:pt idx="379">
                  <c:v>23.60000000000003</c:v>
                </c:pt>
                <c:pt idx="380">
                  <c:v>23.700000000000031</c:v>
                </c:pt>
                <c:pt idx="381">
                  <c:v>23.800000000000033</c:v>
                </c:pt>
                <c:pt idx="382">
                  <c:v>23.900000000000034</c:v>
                </c:pt>
                <c:pt idx="383">
                  <c:v>24.000000000000036</c:v>
                </c:pt>
                <c:pt idx="384">
                  <c:v>24.100000000000037</c:v>
                </c:pt>
                <c:pt idx="385">
                  <c:v>24.200000000000038</c:v>
                </c:pt>
                <c:pt idx="386">
                  <c:v>24.30000000000004</c:v>
                </c:pt>
                <c:pt idx="387">
                  <c:v>24.400000000000041</c:v>
                </c:pt>
                <c:pt idx="388">
                  <c:v>24.500000000000043</c:v>
                </c:pt>
                <c:pt idx="389">
                  <c:v>24.600000000000044</c:v>
                </c:pt>
                <c:pt idx="390">
                  <c:v>24.700000000000045</c:v>
                </c:pt>
                <c:pt idx="391">
                  <c:v>24.800000000000047</c:v>
                </c:pt>
                <c:pt idx="392">
                  <c:v>24.900000000000048</c:v>
                </c:pt>
                <c:pt idx="393">
                  <c:v>25.00000000000005</c:v>
                </c:pt>
                <c:pt idx="394">
                  <c:v>25.100000000000051</c:v>
                </c:pt>
                <c:pt idx="395">
                  <c:v>25.200000000000053</c:v>
                </c:pt>
                <c:pt idx="396">
                  <c:v>25.300000000000054</c:v>
                </c:pt>
                <c:pt idx="397">
                  <c:v>25.400000000000055</c:v>
                </c:pt>
                <c:pt idx="398">
                  <c:v>25.500000000000057</c:v>
                </c:pt>
                <c:pt idx="399">
                  <c:v>25.600000000000058</c:v>
                </c:pt>
                <c:pt idx="400">
                  <c:v>25.70000000000006</c:v>
                </c:pt>
                <c:pt idx="401">
                  <c:v>25.800000000000061</c:v>
                </c:pt>
                <c:pt idx="402">
                  <c:v>25.900000000000063</c:v>
                </c:pt>
                <c:pt idx="403">
                  <c:v>26.000000000000064</c:v>
                </c:pt>
                <c:pt idx="404">
                  <c:v>26.100000000000065</c:v>
                </c:pt>
                <c:pt idx="405">
                  <c:v>26.200000000000067</c:v>
                </c:pt>
                <c:pt idx="406">
                  <c:v>26.300000000000068</c:v>
                </c:pt>
                <c:pt idx="407">
                  <c:v>26.40000000000007</c:v>
                </c:pt>
                <c:pt idx="408">
                  <c:v>26.500000000000071</c:v>
                </c:pt>
                <c:pt idx="409">
                  <c:v>26.600000000000072</c:v>
                </c:pt>
                <c:pt idx="410">
                  <c:v>26.700000000000074</c:v>
                </c:pt>
                <c:pt idx="411">
                  <c:v>26.800000000000075</c:v>
                </c:pt>
                <c:pt idx="412">
                  <c:v>26.900000000000077</c:v>
                </c:pt>
                <c:pt idx="413">
                  <c:v>27.000000000000078</c:v>
                </c:pt>
                <c:pt idx="414">
                  <c:v>27.10000000000008</c:v>
                </c:pt>
                <c:pt idx="415">
                  <c:v>27.200000000000081</c:v>
                </c:pt>
                <c:pt idx="416">
                  <c:v>27.300000000000082</c:v>
                </c:pt>
                <c:pt idx="417">
                  <c:v>27.400000000000084</c:v>
                </c:pt>
                <c:pt idx="418">
                  <c:v>27.500000000000085</c:v>
                </c:pt>
                <c:pt idx="419">
                  <c:v>27.600000000000087</c:v>
                </c:pt>
                <c:pt idx="420">
                  <c:v>27.700000000000088</c:v>
                </c:pt>
                <c:pt idx="421">
                  <c:v>27.80000000000009</c:v>
                </c:pt>
                <c:pt idx="422">
                  <c:v>27.900000000000091</c:v>
                </c:pt>
                <c:pt idx="423">
                  <c:v>28.000000000000092</c:v>
                </c:pt>
                <c:pt idx="424">
                  <c:v>28.100000000000094</c:v>
                </c:pt>
                <c:pt idx="425">
                  <c:v>28.200000000000095</c:v>
                </c:pt>
                <c:pt idx="426">
                  <c:v>28.300000000000097</c:v>
                </c:pt>
                <c:pt idx="427">
                  <c:v>28.400000000000098</c:v>
                </c:pt>
                <c:pt idx="428">
                  <c:v>28.500000000000099</c:v>
                </c:pt>
                <c:pt idx="429">
                  <c:v>28.600000000000101</c:v>
                </c:pt>
                <c:pt idx="430">
                  <c:v>28.700000000000102</c:v>
                </c:pt>
                <c:pt idx="431">
                  <c:v>28.800000000000104</c:v>
                </c:pt>
                <c:pt idx="432">
                  <c:v>28.900000000000105</c:v>
                </c:pt>
                <c:pt idx="433">
                  <c:v>29.000000000000107</c:v>
                </c:pt>
                <c:pt idx="434">
                  <c:v>29.100000000000108</c:v>
                </c:pt>
                <c:pt idx="435">
                  <c:v>29.200000000000109</c:v>
                </c:pt>
                <c:pt idx="436">
                  <c:v>29.300000000000111</c:v>
                </c:pt>
                <c:pt idx="437">
                  <c:v>29.400000000000112</c:v>
                </c:pt>
                <c:pt idx="438">
                  <c:v>29.500000000000114</c:v>
                </c:pt>
                <c:pt idx="439">
                  <c:v>29.600000000000115</c:v>
                </c:pt>
                <c:pt idx="440">
                  <c:v>29.700000000000117</c:v>
                </c:pt>
                <c:pt idx="441">
                  <c:v>29.800000000000118</c:v>
                </c:pt>
                <c:pt idx="442">
                  <c:v>29.900000000000119</c:v>
                </c:pt>
                <c:pt idx="443">
                  <c:v>30.000000000000121</c:v>
                </c:pt>
                <c:pt idx="444">
                  <c:v>30.100000000000122</c:v>
                </c:pt>
                <c:pt idx="445">
                  <c:v>30.200000000000124</c:v>
                </c:pt>
                <c:pt idx="446">
                  <c:v>30.300000000000125</c:v>
                </c:pt>
                <c:pt idx="447">
                  <c:v>30.400000000000126</c:v>
                </c:pt>
                <c:pt idx="448">
                  <c:v>30.500000000000128</c:v>
                </c:pt>
                <c:pt idx="449">
                  <c:v>30.600000000000129</c:v>
                </c:pt>
                <c:pt idx="450">
                  <c:v>30.700000000000131</c:v>
                </c:pt>
                <c:pt idx="451">
                  <c:v>30.800000000000132</c:v>
                </c:pt>
                <c:pt idx="452">
                  <c:v>30.900000000000134</c:v>
                </c:pt>
                <c:pt idx="453">
                  <c:v>31.000000000000135</c:v>
                </c:pt>
                <c:pt idx="454">
                  <c:v>31.100000000000136</c:v>
                </c:pt>
                <c:pt idx="455">
                  <c:v>31.200000000000138</c:v>
                </c:pt>
                <c:pt idx="456">
                  <c:v>31.300000000000139</c:v>
                </c:pt>
                <c:pt idx="457">
                  <c:v>31.400000000000141</c:v>
                </c:pt>
                <c:pt idx="458">
                  <c:v>31.500000000000142</c:v>
                </c:pt>
                <c:pt idx="459">
                  <c:v>31.600000000000144</c:v>
                </c:pt>
                <c:pt idx="460">
                  <c:v>31.700000000000145</c:v>
                </c:pt>
                <c:pt idx="461">
                  <c:v>31.800000000000146</c:v>
                </c:pt>
                <c:pt idx="462">
                  <c:v>31.900000000000148</c:v>
                </c:pt>
                <c:pt idx="463">
                  <c:v>32.000000000000149</c:v>
                </c:pt>
                <c:pt idx="464">
                  <c:v>32.100000000000151</c:v>
                </c:pt>
                <c:pt idx="465">
                  <c:v>32.200000000000152</c:v>
                </c:pt>
                <c:pt idx="466">
                  <c:v>32.300000000000153</c:v>
                </c:pt>
                <c:pt idx="467">
                  <c:v>32.400000000000155</c:v>
                </c:pt>
                <c:pt idx="468">
                  <c:v>32.500000000000156</c:v>
                </c:pt>
                <c:pt idx="469">
                  <c:v>32.600000000000158</c:v>
                </c:pt>
                <c:pt idx="470">
                  <c:v>32.700000000000159</c:v>
                </c:pt>
                <c:pt idx="471">
                  <c:v>32.800000000000161</c:v>
                </c:pt>
                <c:pt idx="472">
                  <c:v>32.900000000000162</c:v>
                </c:pt>
                <c:pt idx="473">
                  <c:v>33.000000000000163</c:v>
                </c:pt>
                <c:pt idx="474">
                  <c:v>33.100000000000165</c:v>
                </c:pt>
                <c:pt idx="475">
                  <c:v>33.200000000000166</c:v>
                </c:pt>
                <c:pt idx="476">
                  <c:v>33.300000000000168</c:v>
                </c:pt>
                <c:pt idx="477">
                  <c:v>33.400000000000169</c:v>
                </c:pt>
                <c:pt idx="478">
                  <c:v>33.500000000000171</c:v>
                </c:pt>
                <c:pt idx="479">
                  <c:v>33.600000000000172</c:v>
                </c:pt>
                <c:pt idx="480">
                  <c:v>33.700000000000173</c:v>
                </c:pt>
                <c:pt idx="481">
                  <c:v>33.800000000000175</c:v>
                </c:pt>
                <c:pt idx="482">
                  <c:v>33.900000000000176</c:v>
                </c:pt>
                <c:pt idx="483">
                  <c:v>34.000000000000178</c:v>
                </c:pt>
                <c:pt idx="484">
                  <c:v>34.100000000000179</c:v>
                </c:pt>
                <c:pt idx="485">
                  <c:v>34.20000000000018</c:v>
                </c:pt>
                <c:pt idx="486">
                  <c:v>34.300000000000182</c:v>
                </c:pt>
                <c:pt idx="487">
                  <c:v>34.400000000000183</c:v>
                </c:pt>
                <c:pt idx="488">
                  <c:v>34.500000000000185</c:v>
                </c:pt>
                <c:pt idx="489">
                  <c:v>34.600000000000186</c:v>
                </c:pt>
                <c:pt idx="490">
                  <c:v>34.700000000000188</c:v>
                </c:pt>
                <c:pt idx="491">
                  <c:v>34.800000000000189</c:v>
                </c:pt>
                <c:pt idx="492">
                  <c:v>34.90000000000019</c:v>
                </c:pt>
                <c:pt idx="493">
                  <c:v>35.000000000000192</c:v>
                </c:pt>
                <c:pt idx="494">
                  <c:v>35.100000000000193</c:v>
                </c:pt>
                <c:pt idx="495">
                  <c:v>35.200000000000195</c:v>
                </c:pt>
                <c:pt idx="496">
                  <c:v>35.300000000000196</c:v>
                </c:pt>
                <c:pt idx="497">
                  <c:v>35.400000000000198</c:v>
                </c:pt>
                <c:pt idx="498">
                  <c:v>35.500000000000199</c:v>
                </c:pt>
                <c:pt idx="499">
                  <c:v>35.6000000000002</c:v>
                </c:pt>
                <c:pt idx="500">
                  <c:v>35.700000000000202</c:v>
                </c:pt>
                <c:pt idx="501">
                  <c:v>35.800000000000203</c:v>
                </c:pt>
                <c:pt idx="502">
                  <c:v>35.900000000000205</c:v>
                </c:pt>
                <c:pt idx="503">
                  <c:v>36.000000000000206</c:v>
                </c:pt>
                <c:pt idx="504">
                  <c:v>36.100000000000207</c:v>
                </c:pt>
                <c:pt idx="505">
                  <c:v>36.200000000000209</c:v>
                </c:pt>
                <c:pt idx="506">
                  <c:v>36.30000000000021</c:v>
                </c:pt>
                <c:pt idx="507">
                  <c:v>36.400000000000212</c:v>
                </c:pt>
                <c:pt idx="508">
                  <c:v>36.500000000000213</c:v>
                </c:pt>
                <c:pt idx="509">
                  <c:v>36.600000000000215</c:v>
                </c:pt>
                <c:pt idx="510">
                  <c:v>36.700000000000216</c:v>
                </c:pt>
                <c:pt idx="511">
                  <c:v>36.800000000000217</c:v>
                </c:pt>
                <c:pt idx="512">
                  <c:v>36.900000000000219</c:v>
                </c:pt>
                <c:pt idx="513">
                  <c:v>37.00000000000022</c:v>
                </c:pt>
                <c:pt idx="514">
                  <c:v>37.100000000000222</c:v>
                </c:pt>
                <c:pt idx="515">
                  <c:v>37.200000000000223</c:v>
                </c:pt>
                <c:pt idx="516">
                  <c:v>37.300000000000225</c:v>
                </c:pt>
                <c:pt idx="517">
                  <c:v>37.400000000000226</c:v>
                </c:pt>
                <c:pt idx="518">
                  <c:v>37.500000000000227</c:v>
                </c:pt>
                <c:pt idx="519">
                  <c:v>37.600000000000229</c:v>
                </c:pt>
                <c:pt idx="520">
                  <c:v>37.70000000000023</c:v>
                </c:pt>
                <c:pt idx="521">
                  <c:v>37.800000000000232</c:v>
                </c:pt>
                <c:pt idx="522">
                  <c:v>37.900000000000233</c:v>
                </c:pt>
                <c:pt idx="523">
                  <c:v>38.000000000000234</c:v>
                </c:pt>
                <c:pt idx="524">
                  <c:v>38.100000000000236</c:v>
                </c:pt>
                <c:pt idx="525">
                  <c:v>38.200000000000237</c:v>
                </c:pt>
                <c:pt idx="526">
                  <c:v>38.300000000000239</c:v>
                </c:pt>
                <c:pt idx="527">
                  <c:v>38.40000000000024</c:v>
                </c:pt>
                <c:pt idx="528">
                  <c:v>38.500000000000242</c:v>
                </c:pt>
                <c:pt idx="529">
                  <c:v>38.600000000000243</c:v>
                </c:pt>
                <c:pt idx="530">
                  <c:v>38.700000000000244</c:v>
                </c:pt>
                <c:pt idx="531">
                  <c:v>38.800000000000246</c:v>
                </c:pt>
                <c:pt idx="532">
                  <c:v>38.900000000000247</c:v>
                </c:pt>
                <c:pt idx="533">
                  <c:v>39.000000000000249</c:v>
                </c:pt>
                <c:pt idx="534">
                  <c:v>39.10000000000025</c:v>
                </c:pt>
                <c:pt idx="535">
                  <c:v>39.200000000000252</c:v>
                </c:pt>
                <c:pt idx="536">
                  <c:v>39.300000000000253</c:v>
                </c:pt>
                <c:pt idx="537">
                  <c:v>39.400000000000254</c:v>
                </c:pt>
                <c:pt idx="538">
                  <c:v>39.500000000000256</c:v>
                </c:pt>
                <c:pt idx="539">
                  <c:v>39.600000000000257</c:v>
                </c:pt>
                <c:pt idx="540">
                  <c:v>39.700000000000259</c:v>
                </c:pt>
                <c:pt idx="541">
                  <c:v>39.80000000000026</c:v>
                </c:pt>
                <c:pt idx="542">
                  <c:v>39.900000000000261</c:v>
                </c:pt>
                <c:pt idx="543">
                  <c:v>40.000000000000263</c:v>
                </c:pt>
                <c:pt idx="544">
                  <c:v>40.100000000000264</c:v>
                </c:pt>
                <c:pt idx="545">
                  <c:v>40.200000000000266</c:v>
                </c:pt>
                <c:pt idx="546">
                  <c:v>40.300000000000267</c:v>
                </c:pt>
                <c:pt idx="547">
                  <c:v>40.400000000000269</c:v>
                </c:pt>
                <c:pt idx="548">
                  <c:v>40.50000000000027</c:v>
                </c:pt>
                <c:pt idx="549">
                  <c:v>40.600000000000271</c:v>
                </c:pt>
                <c:pt idx="550">
                  <c:v>40.700000000000273</c:v>
                </c:pt>
                <c:pt idx="551">
                  <c:v>40.800000000000274</c:v>
                </c:pt>
                <c:pt idx="552">
                  <c:v>40.900000000000276</c:v>
                </c:pt>
                <c:pt idx="553">
                  <c:v>41.000000000000277</c:v>
                </c:pt>
                <c:pt idx="554">
                  <c:v>41.100000000000279</c:v>
                </c:pt>
                <c:pt idx="555">
                  <c:v>41.20000000000028</c:v>
                </c:pt>
                <c:pt idx="556">
                  <c:v>41.300000000000281</c:v>
                </c:pt>
                <c:pt idx="557">
                  <c:v>41.400000000000283</c:v>
                </c:pt>
                <c:pt idx="558">
                  <c:v>41.500000000000284</c:v>
                </c:pt>
                <c:pt idx="559">
                  <c:v>41.600000000000286</c:v>
                </c:pt>
                <c:pt idx="560">
                  <c:v>41.700000000000287</c:v>
                </c:pt>
                <c:pt idx="561">
                  <c:v>41.800000000000288</c:v>
                </c:pt>
                <c:pt idx="562">
                  <c:v>41.90000000000029</c:v>
                </c:pt>
                <c:pt idx="563">
                  <c:v>42.000000000000291</c:v>
                </c:pt>
                <c:pt idx="564">
                  <c:v>42.100000000000293</c:v>
                </c:pt>
                <c:pt idx="565">
                  <c:v>42.200000000000294</c:v>
                </c:pt>
                <c:pt idx="566">
                  <c:v>42.300000000000296</c:v>
                </c:pt>
                <c:pt idx="567">
                  <c:v>42.400000000000297</c:v>
                </c:pt>
                <c:pt idx="568">
                  <c:v>42.500000000000298</c:v>
                </c:pt>
                <c:pt idx="569">
                  <c:v>42.6000000000003</c:v>
                </c:pt>
                <c:pt idx="570">
                  <c:v>42.700000000000301</c:v>
                </c:pt>
                <c:pt idx="571">
                  <c:v>42.800000000000303</c:v>
                </c:pt>
                <c:pt idx="572">
                  <c:v>42.900000000000304</c:v>
                </c:pt>
                <c:pt idx="573">
                  <c:v>43.000000000000306</c:v>
                </c:pt>
                <c:pt idx="574">
                  <c:v>43.100000000000307</c:v>
                </c:pt>
                <c:pt idx="575">
                  <c:v>43.200000000000308</c:v>
                </c:pt>
                <c:pt idx="576">
                  <c:v>43.30000000000031</c:v>
                </c:pt>
                <c:pt idx="577">
                  <c:v>43.400000000000311</c:v>
                </c:pt>
                <c:pt idx="578">
                  <c:v>43.500000000000313</c:v>
                </c:pt>
                <c:pt idx="579">
                  <c:v>43.600000000000314</c:v>
                </c:pt>
                <c:pt idx="580">
                  <c:v>43.700000000000315</c:v>
                </c:pt>
                <c:pt idx="581">
                  <c:v>43.800000000000317</c:v>
                </c:pt>
                <c:pt idx="582">
                  <c:v>43.900000000000318</c:v>
                </c:pt>
                <c:pt idx="583">
                  <c:v>44.00000000000032</c:v>
                </c:pt>
                <c:pt idx="584">
                  <c:v>44.100000000000321</c:v>
                </c:pt>
                <c:pt idx="585">
                  <c:v>44.200000000000323</c:v>
                </c:pt>
                <c:pt idx="586">
                  <c:v>44.300000000000324</c:v>
                </c:pt>
                <c:pt idx="587">
                  <c:v>44.400000000000325</c:v>
                </c:pt>
                <c:pt idx="588">
                  <c:v>44.500000000000327</c:v>
                </c:pt>
                <c:pt idx="589">
                  <c:v>44.600000000000328</c:v>
                </c:pt>
                <c:pt idx="590">
                  <c:v>44.70000000000033</c:v>
                </c:pt>
                <c:pt idx="591">
                  <c:v>44.800000000000331</c:v>
                </c:pt>
                <c:pt idx="592">
                  <c:v>44.900000000000333</c:v>
                </c:pt>
                <c:pt idx="593">
                  <c:v>45.000000000000334</c:v>
                </c:pt>
                <c:pt idx="594">
                  <c:v>45.100000000000335</c:v>
                </c:pt>
                <c:pt idx="595">
                  <c:v>45.200000000000337</c:v>
                </c:pt>
                <c:pt idx="596">
                  <c:v>45.300000000000338</c:v>
                </c:pt>
                <c:pt idx="597">
                  <c:v>45.40000000000034</c:v>
                </c:pt>
                <c:pt idx="598">
                  <c:v>45.500000000000341</c:v>
                </c:pt>
                <c:pt idx="599">
                  <c:v>45.600000000000342</c:v>
                </c:pt>
                <c:pt idx="600">
                  <c:v>45.700000000000344</c:v>
                </c:pt>
                <c:pt idx="601">
                  <c:v>45.800000000000345</c:v>
                </c:pt>
                <c:pt idx="602">
                  <c:v>45.900000000000347</c:v>
                </c:pt>
                <c:pt idx="603">
                  <c:v>46.000000000000348</c:v>
                </c:pt>
                <c:pt idx="604">
                  <c:v>46.10000000000035</c:v>
                </c:pt>
                <c:pt idx="605">
                  <c:v>46.200000000000351</c:v>
                </c:pt>
                <c:pt idx="606">
                  <c:v>46.300000000000352</c:v>
                </c:pt>
                <c:pt idx="607">
                  <c:v>46.400000000000354</c:v>
                </c:pt>
                <c:pt idx="608">
                  <c:v>46.500000000000355</c:v>
                </c:pt>
                <c:pt idx="609">
                  <c:v>46.600000000000357</c:v>
                </c:pt>
                <c:pt idx="610">
                  <c:v>46.700000000000358</c:v>
                </c:pt>
                <c:pt idx="611">
                  <c:v>46.80000000000036</c:v>
                </c:pt>
                <c:pt idx="612">
                  <c:v>46.900000000000361</c:v>
                </c:pt>
                <c:pt idx="613">
                  <c:v>47.000000000000362</c:v>
                </c:pt>
                <c:pt idx="614">
                  <c:v>47.100000000000364</c:v>
                </c:pt>
                <c:pt idx="615">
                  <c:v>47.200000000000365</c:v>
                </c:pt>
                <c:pt idx="616">
                  <c:v>47.300000000000367</c:v>
                </c:pt>
                <c:pt idx="617">
                  <c:v>47.400000000000368</c:v>
                </c:pt>
                <c:pt idx="618">
                  <c:v>47.500000000000369</c:v>
                </c:pt>
                <c:pt idx="619">
                  <c:v>47.600000000000371</c:v>
                </c:pt>
                <c:pt idx="620">
                  <c:v>47.700000000000372</c:v>
                </c:pt>
                <c:pt idx="621">
                  <c:v>47.800000000000374</c:v>
                </c:pt>
                <c:pt idx="622">
                  <c:v>47.900000000000375</c:v>
                </c:pt>
                <c:pt idx="623">
                  <c:v>48.000000000000377</c:v>
                </c:pt>
                <c:pt idx="624">
                  <c:v>48.100000000000378</c:v>
                </c:pt>
                <c:pt idx="625">
                  <c:v>48.200000000000379</c:v>
                </c:pt>
                <c:pt idx="626">
                  <c:v>48.300000000000381</c:v>
                </c:pt>
                <c:pt idx="627">
                  <c:v>48.400000000000382</c:v>
                </c:pt>
                <c:pt idx="628">
                  <c:v>48.500000000000384</c:v>
                </c:pt>
                <c:pt idx="629">
                  <c:v>48.600000000000385</c:v>
                </c:pt>
                <c:pt idx="630">
                  <c:v>48.700000000000387</c:v>
                </c:pt>
                <c:pt idx="631">
                  <c:v>48.800000000000388</c:v>
                </c:pt>
                <c:pt idx="632">
                  <c:v>48.900000000000389</c:v>
                </c:pt>
                <c:pt idx="633">
                  <c:v>49.000000000000391</c:v>
                </c:pt>
                <c:pt idx="634">
                  <c:v>49.100000000000392</c:v>
                </c:pt>
                <c:pt idx="635">
                  <c:v>49.200000000000394</c:v>
                </c:pt>
                <c:pt idx="636">
                  <c:v>49.300000000000395</c:v>
                </c:pt>
                <c:pt idx="637">
                  <c:v>49.400000000000396</c:v>
                </c:pt>
                <c:pt idx="638">
                  <c:v>49.500000000000398</c:v>
                </c:pt>
                <c:pt idx="639">
                  <c:v>49.600000000000399</c:v>
                </c:pt>
                <c:pt idx="640">
                  <c:v>49.700000000000401</c:v>
                </c:pt>
                <c:pt idx="641">
                  <c:v>49.800000000000402</c:v>
                </c:pt>
                <c:pt idx="642">
                  <c:v>49.900000000000404</c:v>
                </c:pt>
                <c:pt idx="643">
                  <c:v>50.000000000000405</c:v>
                </c:pt>
                <c:pt idx="644">
                  <c:v>50.100000000000406</c:v>
                </c:pt>
                <c:pt idx="645">
                  <c:v>50.200000000000408</c:v>
                </c:pt>
                <c:pt idx="646">
                  <c:v>50.300000000000409</c:v>
                </c:pt>
                <c:pt idx="647">
                  <c:v>50.400000000000411</c:v>
                </c:pt>
                <c:pt idx="648">
                  <c:v>50.500000000000412</c:v>
                </c:pt>
                <c:pt idx="649">
                  <c:v>50.600000000000414</c:v>
                </c:pt>
                <c:pt idx="650">
                  <c:v>50.700000000000415</c:v>
                </c:pt>
                <c:pt idx="651">
                  <c:v>50.800000000000416</c:v>
                </c:pt>
                <c:pt idx="652">
                  <c:v>50.900000000000418</c:v>
                </c:pt>
                <c:pt idx="653">
                  <c:v>51.000000000000419</c:v>
                </c:pt>
                <c:pt idx="654">
                  <c:v>51.100000000000421</c:v>
                </c:pt>
                <c:pt idx="655">
                  <c:v>51.200000000000422</c:v>
                </c:pt>
                <c:pt idx="656">
                  <c:v>51.300000000000423</c:v>
                </c:pt>
                <c:pt idx="657">
                  <c:v>51.300100000000427</c:v>
                </c:pt>
                <c:pt idx="658">
                  <c:v>51.30020000000043</c:v>
                </c:pt>
                <c:pt idx="659">
                  <c:v>51.300300000000433</c:v>
                </c:pt>
                <c:pt idx="660">
                  <c:v>51.300400000000437</c:v>
                </c:pt>
                <c:pt idx="661">
                  <c:v>51.30050000000044</c:v>
                </c:pt>
                <c:pt idx="662">
                  <c:v>51.300600000000443</c:v>
                </c:pt>
                <c:pt idx="663">
                  <c:v>51.300700000000447</c:v>
                </c:pt>
                <c:pt idx="664">
                  <c:v>51.30080000000045</c:v>
                </c:pt>
                <c:pt idx="665">
                  <c:v>51.300900000000453</c:v>
                </c:pt>
                <c:pt idx="666">
                  <c:v>51.301000000000457</c:v>
                </c:pt>
                <c:pt idx="667">
                  <c:v>51.30110000000046</c:v>
                </c:pt>
                <c:pt idx="668">
                  <c:v>51.301200000000463</c:v>
                </c:pt>
                <c:pt idx="669">
                  <c:v>51.301300000000467</c:v>
                </c:pt>
                <c:pt idx="670">
                  <c:v>51.30140000000047</c:v>
                </c:pt>
                <c:pt idx="671">
                  <c:v>51.301500000000473</c:v>
                </c:pt>
                <c:pt idx="672">
                  <c:v>51.301600000000477</c:v>
                </c:pt>
                <c:pt idx="673">
                  <c:v>51.30170000000048</c:v>
                </c:pt>
                <c:pt idx="674">
                  <c:v>51.301800000000483</c:v>
                </c:pt>
                <c:pt idx="675">
                  <c:v>51.301900000000487</c:v>
                </c:pt>
                <c:pt idx="676">
                  <c:v>51.30200000000049</c:v>
                </c:pt>
                <c:pt idx="677">
                  <c:v>51.302100000000493</c:v>
                </c:pt>
                <c:pt idx="678">
                  <c:v>51.302200000000497</c:v>
                </c:pt>
                <c:pt idx="679">
                  <c:v>51.3023000000005</c:v>
                </c:pt>
                <c:pt idx="680">
                  <c:v>51.302400000000503</c:v>
                </c:pt>
                <c:pt idx="681">
                  <c:v>51.302500000000506</c:v>
                </c:pt>
                <c:pt idx="682">
                  <c:v>51.30260000000051</c:v>
                </c:pt>
                <c:pt idx="683">
                  <c:v>51.302700000000513</c:v>
                </c:pt>
                <c:pt idx="684">
                  <c:v>51.302800000000516</c:v>
                </c:pt>
                <c:pt idx="685">
                  <c:v>51.30290000000052</c:v>
                </c:pt>
                <c:pt idx="686">
                  <c:v>51.303000000000523</c:v>
                </c:pt>
                <c:pt idx="687">
                  <c:v>51.303100000000526</c:v>
                </c:pt>
                <c:pt idx="688">
                  <c:v>51.30320000000053</c:v>
                </c:pt>
                <c:pt idx="689">
                  <c:v>51.303300000000533</c:v>
                </c:pt>
                <c:pt idx="690">
                  <c:v>51.303400000000536</c:v>
                </c:pt>
                <c:pt idx="691">
                  <c:v>51.30350000000054</c:v>
                </c:pt>
                <c:pt idx="692">
                  <c:v>51.303600000000543</c:v>
                </c:pt>
                <c:pt idx="693">
                  <c:v>51.303700000000546</c:v>
                </c:pt>
                <c:pt idx="694">
                  <c:v>51.30380000000055</c:v>
                </c:pt>
                <c:pt idx="695">
                  <c:v>51.303900000000553</c:v>
                </c:pt>
                <c:pt idx="696">
                  <c:v>51.304000000000556</c:v>
                </c:pt>
                <c:pt idx="697">
                  <c:v>51.30410000000056</c:v>
                </c:pt>
                <c:pt idx="698">
                  <c:v>51.304200000000563</c:v>
                </c:pt>
                <c:pt idx="699">
                  <c:v>51.304300000000566</c:v>
                </c:pt>
                <c:pt idx="700">
                  <c:v>51.30440000000057</c:v>
                </c:pt>
                <c:pt idx="701">
                  <c:v>51.304500000000573</c:v>
                </c:pt>
                <c:pt idx="702">
                  <c:v>51.304600000000576</c:v>
                </c:pt>
                <c:pt idx="703">
                  <c:v>51.30470000000058</c:v>
                </c:pt>
                <c:pt idx="704">
                  <c:v>51.304800000000583</c:v>
                </c:pt>
                <c:pt idx="705">
                  <c:v>51.304900000000586</c:v>
                </c:pt>
                <c:pt idx="706">
                  <c:v>51.305000000000589</c:v>
                </c:pt>
                <c:pt idx="707">
                  <c:v>51.305100000000593</c:v>
                </c:pt>
                <c:pt idx="708">
                  <c:v>51.305200000000596</c:v>
                </c:pt>
                <c:pt idx="709">
                  <c:v>51.305300000000599</c:v>
                </c:pt>
                <c:pt idx="710">
                  <c:v>51.305400000000603</c:v>
                </c:pt>
                <c:pt idx="711">
                  <c:v>51.305500000000606</c:v>
                </c:pt>
                <c:pt idx="712">
                  <c:v>51.305600000000609</c:v>
                </c:pt>
                <c:pt idx="713">
                  <c:v>51.305700000000613</c:v>
                </c:pt>
                <c:pt idx="714">
                  <c:v>51.305800000000616</c:v>
                </c:pt>
                <c:pt idx="715">
                  <c:v>51.305900000000619</c:v>
                </c:pt>
                <c:pt idx="716">
                  <c:v>51.306000000000623</c:v>
                </c:pt>
                <c:pt idx="717">
                  <c:v>51.306100000000626</c:v>
                </c:pt>
                <c:pt idx="718">
                  <c:v>51.306200000000629</c:v>
                </c:pt>
                <c:pt idx="719">
                  <c:v>51.306300000000633</c:v>
                </c:pt>
                <c:pt idx="720">
                  <c:v>51.306400000000636</c:v>
                </c:pt>
                <c:pt idx="721">
                  <c:v>51.306500000000639</c:v>
                </c:pt>
                <c:pt idx="722">
                  <c:v>51.306600000000643</c:v>
                </c:pt>
                <c:pt idx="723">
                  <c:v>51.306700000000646</c:v>
                </c:pt>
                <c:pt idx="724">
                  <c:v>51.306800000000649</c:v>
                </c:pt>
                <c:pt idx="725">
                  <c:v>51.306900000000653</c:v>
                </c:pt>
                <c:pt idx="726">
                  <c:v>51.307000000000656</c:v>
                </c:pt>
                <c:pt idx="727">
                  <c:v>51.307100000000659</c:v>
                </c:pt>
                <c:pt idx="728">
                  <c:v>51.307200000000662</c:v>
                </c:pt>
                <c:pt idx="729">
                  <c:v>51.307300000000666</c:v>
                </c:pt>
                <c:pt idx="730">
                  <c:v>51.307400000000669</c:v>
                </c:pt>
                <c:pt idx="731">
                  <c:v>51.307500000000672</c:v>
                </c:pt>
                <c:pt idx="732">
                  <c:v>51.307600000000676</c:v>
                </c:pt>
                <c:pt idx="733">
                  <c:v>51.307700000000679</c:v>
                </c:pt>
                <c:pt idx="734">
                  <c:v>51.307800000000682</c:v>
                </c:pt>
                <c:pt idx="735">
                  <c:v>51.307900000000686</c:v>
                </c:pt>
                <c:pt idx="736">
                  <c:v>51.308000000000689</c:v>
                </c:pt>
                <c:pt idx="737">
                  <c:v>51.308100000000692</c:v>
                </c:pt>
                <c:pt idx="738">
                  <c:v>51.308200000000696</c:v>
                </c:pt>
                <c:pt idx="739">
                  <c:v>51.308300000000699</c:v>
                </c:pt>
                <c:pt idx="740">
                  <c:v>51.308400000000702</c:v>
                </c:pt>
                <c:pt idx="741">
                  <c:v>51.308500000000706</c:v>
                </c:pt>
                <c:pt idx="742">
                  <c:v>51.308600000000709</c:v>
                </c:pt>
                <c:pt idx="743">
                  <c:v>51.308700000000712</c:v>
                </c:pt>
                <c:pt idx="744">
                  <c:v>51.308800000000716</c:v>
                </c:pt>
                <c:pt idx="745">
                  <c:v>51.308900000000719</c:v>
                </c:pt>
                <c:pt idx="746">
                  <c:v>51.309000000000722</c:v>
                </c:pt>
                <c:pt idx="747">
                  <c:v>51.309100000000726</c:v>
                </c:pt>
                <c:pt idx="748">
                  <c:v>51.309200000000729</c:v>
                </c:pt>
                <c:pt idx="749">
                  <c:v>51.309300000000732</c:v>
                </c:pt>
                <c:pt idx="750">
                  <c:v>51.309400000000736</c:v>
                </c:pt>
                <c:pt idx="751">
                  <c:v>51.309500000000739</c:v>
                </c:pt>
                <c:pt idx="752">
                  <c:v>51.309600000000742</c:v>
                </c:pt>
                <c:pt idx="753">
                  <c:v>51.309700000000745</c:v>
                </c:pt>
                <c:pt idx="754">
                  <c:v>51.309800000000749</c:v>
                </c:pt>
                <c:pt idx="755">
                  <c:v>51.309900000000752</c:v>
                </c:pt>
                <c:pt idx="756">
                  <c:v>51.310000000000755</c:v>
                </c:pt>
                <c:pt idx="757">
                  <c:v>51.310100000000759</c:v>
                </c:pt>
                <c:pt idx="758">
                  <c:v>51.310200000000762</c:v>
                </c:pt>
                <c:pt idx="759">
                  <c:v>51.310300000000765</c:v>
                </c:pt>
                <c:pt idx="760">
                  <c:v>51.310400000000769</c:v>
                </c:pt>
                <c:pt idx="761">
                  <c:v>51.310500000000772</c:v>
                </c:pt>
                <c:pt idx="762">
                  <c:v>51.310600000000775</c:v>
                </c:pt>
                <c:pt idx="763">
                  <c:v>51.310700000000779</c:v>
                </c:pt>
                <c:pt idx="764">
                  <c:v>51.310800000000782</c:v>
                </c:pt>
                <c:pt idx="765">
                  <c:v>51.310900000000785</c:v>
                </c:pt>
                <c:pt idx="766">
                  <c:v>51.311000000000789</c:v>
                </c:pt>
                <c:pt idx="767">
                  <c:v>51.311100000000792</c:v>
                </c:pt>
                <c:pt idx="768">
                  <c:v>51.311200000000795</c:v>
                </c:pt>
                <c:pt idx="769">
                  <c:v>51.311300000000799</c:v>
                </c:pt>
                <c:pt idx="770">
                  <c:v>51.311400000000802</c:v>
                </c:pt>
                <c:pt idx="771">
                  <c:v>51.311500000000805</c:v>
                </c:pt>
                <c:pt idx="772">
                  <c:v>51.311600000000809</c:v>
                </c:pt>
                <c:pt idx="773">
                  <c:v>51.311700000000812</c:v>
                </c:pt>
                <c:pt idx="774">
                  <c:v>51.311800000000815</c:v>
                </c:pt>
                <c:pt idx="775">
                  <c:v>51.311900000000819</c:v>
                </c:pt>
                <c:pt idx="776">
                  <c:v>51.312000000000822</c:v>
                </c:pt>
                <c:pt idx="777">
                  <c:v>51.312100000000825</c:v>
                </c:pt>
                <c:pt idx="778">
                  <c:v>51.312200000000828</c:v>
                </c:pt>
                <c:pt idx="779">
                  <c:v>51.312300000000832</c:v>
                </c:pt>
                <c:pt idx="780">
                  <c:v>51.312400000000835</c:v>
                </c:pt>
                <c:pt idx="781">
                  <c:v>51.312500000000838</c:v>
                </c:pt>
                <c:pt idx="782">
                  <c:v>51.312600000000842</c:v>
                </c:pt>
                <c:pt idx="783">
                  <c:v>51.312700000000845</c:v>
                </c:pt>
                <c:pt idx="784">
                  <c:v>51.312800000000848</c:v>
                </c:pt>
                <c:pt idx="785">
                  <c:v>51.312900000000852</c:v>
                </c:pt>
                <c:pt idx="786">
                  <c:v>51.313000000000855</c:v>
                </c:pt>
                <c:pt idx="787">
                  <c:v>51.313100000000858</c:v>
                </c:pt>
                <c:pt idx="788">
                  <c:v>51.313200000000862</c:v>
                </c:pt>
                <c:pt idx="789">
                  <c:v>51.313300000000865</c:v>
                </c:pt>
                <c:pt idx="790">
                  <c:v>51.313400000000868</c:v>
                </c:pt>
                <c:pt idx="791">
                  <c:v>51.313500000000872</c:v>
                </c:pt>
                <c:pt idx="792">
                  <c:v>51.313600000000875</c:v>
                </c:pt>
                <c:pt idx="793">
                  <c:v>51.313700000000878</c:v>
                </c:pt>
                <c:pt idx="794">
                  <c:v>51.313800000000882</c:v>
                </c:pt>
                <c:pt idx="795">
                  <c:v>51.313900000000885</c:v>
                </c:pt>
                <c:pt idx="796">
                  <c:v>51.314000000000888</c:v>
                </c:pt>
                <c:pt idx="797">
                  <c:v>51.314100000000892</c:v>
                </c:pt>
                <c:pt idx="798">
                  <c:v>51.314200000000895</c:v>
                </c:pt>
                <c:pt idx="799">
                  <c:v>51.314300000000898</c:v>
                </c:pt>
                <c:pt idx="800">
                  <c:v>51.314400000000902</c:v>
                </c:pt>
                <c:pt idx="801">
                  <c:v>51.314500000000905</c:v>
                </c:pt>
                <c:pt idx="802">
                  <c:v>51.314600000000908</c:v>
                </c:pt>
                <c:pt idx="803">
                  <c:v>51.314700000000911</c:v>
                </c:pt>
                <c:pt idx="804">
                  <c:v>51.314800000000915</c:v>
                </c:pt>
                <c:pt idx="805">
                  <c:v>51.314900000000918</c:v>
                </c:pt>
                <c:pt idx="806">
                  <c:v>51.315000000000921</c:v>
                </c:pt>
                <c:pt idx="807">
                  <c:v>51.315100000000925</c:v>
                </c:pt>
                <c:pt idx="808">
                  <c:v>51.315200000000928</c:v>
                </c:pt>
                <c:pt idx="809">
                  <c:v>51.315300000000931</c:v>
                </c:pt>
                <c:pt idx="810">
                  <c:v>51.315400000000935</c:v>
                </c:pt>
                <c:pt idx="811">
                  <c:v>51.315500000000938</c:v>
                </c:pt>
                <c:pt idx="812">
                  <c:v>51.315600000000941</c:v>
                </c:pt>
                <c:pt idx="813">
                  <c:v>51.315700000000945</c:v>
                </c:pt>
                <c:pt idx="814">
                  <c:v>51.315800000000948</c:v>
                </c:pt>
                <c:pt idx="815">
                  <c:v>51.315900000000951</c:v>
                </c:pt>
                <c:pt idx="816">
                  <c:v>51.316000000000955</c:v>
                </c:pt>
                <c:pt idx="817">
                  <c:v>51.316100000000958</c:v>
                </c:pt>
                <c:pt idx="818">
                  <c:v>51.316200000000961</c:v>
                </c:pt>
                <c:pt idx="819">
                  <c:v>51.316300000000965</c:v>
                </c:pt>
                <c:pt idx="820">
                  <c:v>51.316400000000968</c:v>
                </c:pt>
                <c:pt idx="821">
                  <c:v>51.316500000000971</c:v>
                </c:pt>
                <c:pt idx="822">
                  <c:v>51.316600000000975</c:v>
                </c:pt>
                <c:pt idx="823">
                  <c:v>51.316700000000978</c:v>
                </c:pt>
                <c:pt idx="824">
                  <c:v>51.316800000000981</c:v>
                </c:pt>
                <c:pt idx="825">
                  <c:v>51.316900000000985</c:v>
                </c:pt>
                <c:pt idx="826">
                  <c:v>51.317000000000988</c:v>
                </c:pt>
                <c:pt idx="827">
                  <c:v>51.317100000000991</c:v>
                </c:pt>
                <c:pt idx="828">
                  <c:v>51.317200000000994</c:v>
                </c:pt>
                <c:pt idx="829">
                  <c:v>51.317300000000998</c:v>
                </c:pt>
                <c:pt idx="830">
                  <c:v>51.317400000001001</c:v>
                </c:pt>
                <c:pt idx="831">
                  <c:v>51.317500000001004</c:v>
                </c:pt>
                <c:pt idx="832">
                  <c:v>51.317600000001008</c:v>
                </c:pt>
                <c:pt idx="833">
                  <c:v>51.317700000001011</c:v>
                </c:pt>
                <c:pt idx="834">
                  <c:v>51.317800000001014</c:v>
                </c:pt>
                <c:pt idx="835">
                  <c:v>51.317900000001018</c:v>
                </c:pt>
                <c:pt idx="836">
                  <c:v>51.318000000001021</c:v>
                </c:pt>
                <c:pt idx="837">
                  <c:v>51.318100000001024</c:v>
                </c:pt>
                <c:pt idx="838">
                  <c:v>51.318200000001028</c:v>
                </c:pt>
                <c:pt idx="839">
                  <c:v>51.318300000001031</c:v>
                </c:pt>
                <c:pt idx="840">
                  <c:v>51.318400000001034</c:v>
                </c:pt>
                <c:pt idx="841">
                  <c:v>51.318500000001038</c:v>
                </c:pt>
                <c:pt idx="842">
                  <c:v>51.318600000001041</c:v>
                </c:pt>
                <c:pt idx="843">
                  <c:v>51.318700000001044</c:v>
                </c:pt>
                <c:pt idx="844">
                  <c:v>51.318800000001048</c:v>
                </c:pt>
                <c:pt idx="845">
                  <c:v>51.318900000001051</c:v>
                </c:pt>
                <c:pt idx="846">
                  <c:v>51.319000000001054</c:v>
                </c:pt>
                <c:pt idx="847">
                  <c:v>51.319100000001058</c:v>
                </c:pt>
                <c:pt idx="848">
                  <c:v>51.319200000001061</c:v>
                </c:pt>
                <c:pt idx="849">
                  <c:v>51.319300000001064</c:v>
                </c:pt>
                <c:pt idx="850">
                  <c:v>51.319400000001067</c:v>
                </c:pt>
                <c:pt idx="851">
                  <c:v>51.319500000001071</c:v>
                </c:pt>
                <c:pt idx="852">
                  <c:v>51.319600000001074</c:v>
                </c:pt>
                <c:pt idx="853">
                  <c:v>51.319700000001077</c:v>
                </c:pt>
                <c:pt idx="854">
                  <c:v>51.319800000001081</c:v>
                </c:pt>
                <c:pt idx="855">
                  <c:v>51.319900000001084</c:v>
                </c:pt>
                <c:pt idx="856">
                  <c:v>51.320000000001087</c:v>
                </c:pt>
                <c:pt idx="857">
                  <c:v>51.320100000001091</c:v>
                </c:pt>
                <c:pt idx="858">
                  <c:v>51.320200000001094</c:v>
                </c:pt>
                <c:pt idx="859">
                  <c:v>51.320300000001097</c:v>
                </c:pt>
                <c:pt idx="860">
                  <c:v>51.320400000001101</c:v>
                </c:pt>
                <c:pt idx="861">
                  <c:v>51.320500000001104</c:v>
                </c:pt>
                <c:pt idx="862">
                  <c:v>51.320600000001107</c:v>
                </c:pt>
                <c:pt idx="863">
                  <c:v>51.320700000001111</c:v>
                </c:pt>
                <c:pt idx="864">
                  <c:v>51.320800000001114</c:v>
                </c:pt>
                <c:pt idx="865">
                  <c:v>51.320900000001117</c:v>
                </c:pt>
                <c:pt idx="866">
                  <c:v>51.321000000001121</c:v>
                </c:pt>
                <c:pt idx="867">
                  <c:v>51.321100000001124</c:v>
                </c:pt>
                <c:pt idx="868">
                  <c:v>51.321200000001127</c:v>
                </c:pt>
                <c:pt idx="869">
                  <c:v>51.321300000001131</c:v>
                </c:pt>
                <c:pt idx="870">
                  <c:v>51.321400000001134</c:v>
                </c:pt>
                <c:pt idx="871">
                  <c:v>51.321500000001137</c:v>
                </c:pt>
                <c:pt idx="872">
                  <c:v>51.321600000001141</c:v>
                </c:pt>
                <c:pt idx="873">
                  <c:v>51.321700000001144</c:v>
                </c:pt>
                <c:pt idx="874">
                  <c:v>51.321800000001147</c:v>
                </c:pt>
                <c:pt idx="875">
                  <c:v>51.32190000000115</c:v>
                </c:pt>
                <c:pt idx="876">
                  <c:v>51.322000000001154</c:v>
                </c:pt>
                <c:pt idx="877">
                  <c:v>51.322100000001157</c:v>
                </c:pt>
                <c:pt idx="878">
                  <c:v>51.32220000000116</c:v>
                </c:pt>
                <c:pt idx="879">
                  <c:v>51.322300000001164</c:v>
                </c:pt>
                <c:pt idx="880">
                  <c:v>51.322400000001167</c:v>
                </c:pt>
                <c:pt idx="881">
                  <c:v>51.32250000000117</c:v>
                </c:pt>
                <c:pt idx="882">
                  <c:v>51.322600000001174</c:v>
                </c:pt>
                <c:pt idx="883">
                  <c:v>51.322700000001177</c:v>
                </c:pt>
                <c:pt idx="884">
                  <c:v>51.32280000000118</c:v>
                </c:pt>
                <c:pt idx="885">
                  <c:v>51.322900000001184</c:v>
                </c:pt>
                <c:pt idx="886">
                  <c:v>51.323000000001187</c:v>
                </c:pt>
                <c:pt idx="887">
                  <c:v>51.32310000000119</c:v>
                </c:pt>
                <c:pt idx="888">
                  <c:v>51.323200000001194</c:v>
                </c:pt>
                <c:pt idx="889">
                  <c:v>51.323300000001197</c:v>
                </c:pt>
                <c:pt idx="890">
                  <c:v>51.3234000000012</c:v>
                </c:pt>
                <c:pt idx="891">
                  <c:v>51.323500000001204</c:v>
                </c:pt>
                <c:pt idx="892">
                  <c:v>51.323600000001207</c:v>
                </c:pt>
                <c:pt idx="893">
                  <c:v>51.32370000000121</c:v>
                </c:pt>
                <c:pt idx="894">
                  <c:v>51.323800000001214</c:v>
                </c:pt>
                <c:pt idx="895">
                  <c:v>51.323900000001217</c:v>
                </c:pt>
                <c:pt idx="896">
                  <c:v>51.32400000000122</c:v>
                </c:pt>
                <c:pt idx="897">
                  <c:v>51.324100000001224</c:v>
                </c:pt>
                <c:pt idx="898">
                  <c:v>51.324200000001227</c:v>
                </c:pt>
                <c:pt idx="899">
                  <c:v>51.32430000000123</c:v>
                </c:pt>
                <c:pt idx="900">
                  <c:v>51.324400000001233</c:v>
                </c:pt>
                <c:pt idx="901">
                  <c:v>51.324500000001237</c:v>
                </c:pt>
                <c:pt idx="902">
                  <c:v>51.32460000000124</c:v>
                </c:pt>
                <c:pt idx="903">
                  <c:v>51.324700000001243</c:v>
                </c:pt>
                <c:pt idx="904">
                  <c:v>51.324800000001247</c:v>
                </c:pt>
                <c:pt idx="905">
                  <c:v>51.32490000000125</c:v>
                </c:pt>
                <c:pt idx="906">
                  <c:v>51.325000000001253</c:v>
                </c:pt>
                <c:pt idx="907">
                  <c:v>51.325100000001257</c:v>
                </c:pt>
                <c:pt idx="908">
                  <c:v>51.32520000000126</c:v>
                </c:pt>
                <c:pt idx="909">
                  <c:v>51.325300000001263</c:v>
                </c:pt>
                <c:pt idx="910">
                  <c:v>51.325400000001267</c:v>
                </c:pt>
                <c:pt idx="911">
                  <c:v>51.32550000000127</c:v>
                </c:pt>
                <c:pt idx="912">
                  <c:v>51.325600000001273</c:v>
                </c:pt>
                <c:pt idx="913">
                  <c:v>51.325700000001277</c:v>
                </c:pt>
                <c:pt idx="914">
                  <c:v>51.32580000000128</c:v>
                </c:pt>
                <c:pt idx="915">
                  <c:v>51.325900000001283</c:v>
                </c:pt>
                <c:pt idx="916">
                  <c:v>51.326000000001287</c:v>
                </c:pt>
                <c:pt idx="917">
                  <c:v>51.32610000000129</c:v>
                </c:pt>
                <c:pt idx="918">
                  <c:v>51.326200000001293</c:v>
                </c:pt>
                <c:pt idx="919">
                  <c:v>51.326300000001297</c:v>
                </c:pt>
                <c:pt idx="920">
                  <c:v>51.3264000000013</c:v>
                </c:pt>
                <c:pt idx="921">
                  <c:v>51.326500000001303</c:v>
                </c:pt>
                <c:pt idx="922">
                  <c:v>51.326600000001307</c:v>
                </c:pt>
                <c:pt idx="923">
                  <c:v>51.32670000000131</c:v>
                </c:pt>
                <c:pt idx="924">
                  <c:v>51.326800000001313</c:v>
                </c:pt>
                <c:pt idx="925">
                  <c:v>51.326900000001316</c:v>
                </c:pt>
                <c:pt idx="926">
                  <c:v>51.32700000000132</c:v>
                </c:pt>
                <c:pt idx="927">
                  <c:v>51.327100000001323</c:v>
                </c:pt>
                <c:pt idx="928">
                  <c:v>51.327200000001326</c:v>
                </c:pt>
                <c:pt idx="929">
                  <c:v>51.32730000000133</c:v>
                </c:pt>
                <c:pt idx="930">
                  <c:v>51.327400000001333</c:v>
                </c:pt>
                <c:pt idx="931">
                  <c:v>51.327500000001336</c:v>
                </c:pt>
                <c:pt idx="932">
                  <c:v>51.32760000000134</c:v>
                </c:pt>
                <c:pt idx="933">
                  <c:v>51.327700000001343</c:v>
                </c:pt>
                <c:pt idx="934">
                  <c:v>51.327800000001346</c:v>
                </c:pt>
                <c:pt idx="935">
                  <c:v>51.32790000000135</c:v>
                </c:pt>
                <c:pt idx="936">
                  <c:v>51.328000000001353</c:v>
                </c:pt>
                <c:pt idx="937">
                  <c:v>51.328100000001356</c:v>
                </c:pt>
                <c:pt idx="938">
                  <c:v>51.32820000000136</c:v>
                </c:pt>
                <c:pt idx="939">
                  <c:v>51.328300000001363</c:v>
                </c:pt>
                <c:pt idx="940">
                  <c:v>51.328400000001366</c:v>
                </c:pt>
                <c:pt idx="941">
                  <c:v>51.32850000000137</c:v>
                </c:pt>
                <c:pt idx="942">
                  <c:v>51.328600000001373</c:v>
                </c:pt>
                <c:pt idx="943">
                  <c:v>51.328700000001376</c:v>
                </c:pt>
                <c:pt idx="944">
                  <c:v>51.32880000000138</c:v>
                </c:pt>
                <c:pt idx="945">
                  <c:v>51.328900000001383</c:v>
                </c:pt>
                <c:pt idx="946">
                  <c:v>51.329000000001386</c:v>
                </c:pt>
                <c:pt idx="947">
                  <c:v>51.32910000000139</c:v>
                </c:pt>
                <c:pt idx="948">
                  <c:v>51.329200000001393</c:v>
                </c:pt>
                <c:pt idx="949">
                  <c:v>51.329300000001396</c:v>
                </c:pt>
                <c:pt idx="950">
                  <c:v>51.329400000001399</c:v>
                </c:pt>
                <c:pt idx="951">
                  <c:v>51.329500000001403</c:v>
                </c:pt>
                <c:pt idx="952">
                  <c:v>51.329600000001406</c:v>
                </c:pt>
                <c:pt idx="953">
                  <c:v>51.329700000001409</c:v>
                </c:pt>
                <c:pt idx="954">
                  <c:v>51.329800000001413</c:v>
                </c:pt>
                <c:pt idx="955">
                  <c:v>51.329900000001416</c:v>
                </c:pt>
                <c:pt idx="956">
                  <c:v>51.330000000001419</c:v>
                </c:pt>
                <c:pt idx="957">
                  <c:v>51.330100000001423</c:v>
                </c:pt>
                <c:pt idx="958">
                  <c:v>51.330200000001426</c:v>
                </c:pt>
                <c:pt idx="959">
                  <c:v>51.330300000001429</c:v>
                </c:pt>
                <c:pt idx="960">
                  <c:v>51.330400000001433</c:v>
                </c:pt>
                <c:pt idx="961">
                  <c:v>51.330500000001436</c:v>
                </c:pt>
                <c:pt idx="962">
                  <c:v>51.330600000001439</c:v>
                </c:pt>
                <c:pt idx="963">
                  <c:v>51.330700000001443</c:v>
                </c:pt>
                <c:pt idx="964">
                  <c:v>51.330800000001446</c:v>
                </c:pt>
                <c:pt idx="965">
                  <c:v>51.330900000001449</c:v>
                </c:pt>
                <c:pt idx="966">
                  <c:v>51.331000000001453</c:v>
                </c:pt>
                <c:pt idx="967">
                  <c:v>51.331100000001456</c:v>
                </c:pt>
                <c:pt idx="968">
                  <c:v>51.331200000001459</c:v>
                </c:pt>
                <c:pt idx="969">
                  <c:v>51.331300000001463</c:v>
                </c:pt>
                <c:pt idx="970">
                  <c:v>51.331400000001466</c:v>
                </c:pt>
                <c:pt idx="971">
                  <c:v>51.331500000001469</c:v>
                </c:pt>
                <c:pt idx="972">
                  <c:v>51.331600000001472</c:v>
                </c:pt>
                <c:pt idx="973">
                  <c:v>51.331700000001476</c:v>
                </c:pt>
                <c:pt idx="974">
                  <c:v>51.331800000001479</c:v>
                </c:pt>
                <c:pt idx="975">
                  <c:v>51.331900000001482</c:v>
                </c:pt>
                <c:pt idx="976">
                  <c:v>51.332000000001486</c:v>
                </c:pt>
                <c:pt idx="977">
                  <c:v>51.332100000001489</c:v>
                </c:pt>
                <c:pt idx="978">
                  <c:v>51.332200000001492</c:v>
                </c:pt>
                <c:pt idx="979">
                  <c:v>51.332300000001496</c:v>
                </c:pt>
                <c:pt idx="980">
                  <c:v>51.332400000001499</c:v>
                </c:pt>
                <c:pt idx="981">
                  <c:v>51.332500000001502</c:v>
                </c:pt>
                <c:pt idx="982">
                  <c:v>51.332600000001506</c:v>
                </c:pt>
                <c:pt idx="983">
                  <c:v>51.332700000001509</c:v>
                </c:pt>
                <c:pt idx="984">
                  <c:v>51.332800000001512</c:v>
                </c:pt>
                <c:pt idx="985">
                  <c:v>51.332900000001516</c:v>
                </c:pt>
                <c:pt idx="986">
                  <c:v>51.333000000001519</c:v>
                </c:pt>
                <c:pt idx="987">
                  <c:v>51.333100000001522</c:v>
                </c:pt>
                <c:pt idx="988">
                  <c:v>51.333200000001526</c:v>
                </c:pt>
                <c:pt idx="989">
                  <c:v>51.333300000001529</c:v>
                </c:pt>
                <c:pt idx="990">
                  <c:v>51.333400000001532</c:v>
                </c:pt>
                <c:pt idx="991">
                  <c:v>51.333500000001536</c:v>
                </c:pt>
                <c:pt idx="992">
                  <c:v>51.333600000001539</c:v>
                </c:pt>
                <c:pt idx="993">
                  <c:v>51.333700000001542</c:v>
                </c:pt>
                <c:pt idx="994">
                  <c:v>51.333800000001546</c:v>
                </c:pt>
                <c:pt idx="995">
                  <c:v>51.333900000001549</c:v>
                </c:pt>
                <c:pt idx="996">
                  <c:v>51.334000000001552</c:v>
                </c:pt>
                <c:pt idx="997">
                  <c:v>51.334100000001555</c:v>
                </c:pt>
                <c:pt idx="998">
                  <c:v>51.334200000001559</c:v>
                </c:pt>
                <c:pt idx="999">
                  <c:v>51.334300000001562</c:v>
                </c:pt>
                <c:pt idx="1000">
                  <c:v>51.334400000001565</c:v>
                </c:pt>
              </c:numCache>
            </c:numRef>
          </c:xVal>
          <c:yVal>
            <c:numRef>
              <c:f>Calculs!$AE$4:$AE$1004</c:f>
              <c:numCache>
                <c:formatCode>0</c:formatCode>
                <c:ptCount val="1001"/>
                <c:pt idx="0">
                  <c:v>353.98669985348454</c:v>
                </c:pt>
                <c:pt idx="1">
                  <c:v>354.68215014718174</c:v>
                </c:pt>
                <c:pt idx="2">
                  <c:v>355.38702533099115</c:v>
                </c:pt>
                <c:pt idx="3">
                  <c:v>356.11130318136867</c:v>
                </c:pt>
                <c:pt idx="4">
                  <c:v>356.85836240992984</c:v>
                </c:pt>
                <c:pt idx="5">
                  <c:v>357.6274035893378</c:v>
                </c:pt>
                <c:pt idx="6">
                  <c:v>358.41786685697389</c:v>
                </c:pt>
                <c:pt idx="7">
                  <c:v>359.22967489678928</c:v>
                </c:pt>
                <c:pt idx="8">
                  <c:v>360.06299209418052</c:v>
                </c:pt>
                <c:pt idx="9">
                  <c:v>360.91798281747469</c:v>
                </c:pt>
                <c:pt idx="10">
                  <c:v>361.7948114098628</c:v>
                </c:pt>
                <c:pt idx="11">
                  <c:v>362.69361700841603</c:v>
                </c:pt>
                <c:pt idx="12">
                  <c:v>363.61448827199393</c:v>
                </c:pt>
                <c:pt idx="13">
                  <c:v>364.55748842080715</c:v>
                </c:pt>
                <c:pt idx="14">
                  <c:v>365.52268036805651</c:v>
                </c:pt>
                <c:pt idx="15">
                  <c:v>366.51012671384689</c:v>
                </c:pt>
                <c:pt idx="16">
                  <c:v>367.51988973920362</c:v>
                </c:pt>
                <c:pt idx="17">
                  <c:v>368.55203140018466</c:v>
                </c:pt>
                <c:pt idx="18">
                  <c:v>369.60661332208178</c:v>
                </c:pt>
                <c:pt idx="19">
                  <c:v>370.683696793705</c:v>
                </c:pt>
                <c:pt idx="20">
                  <c:v>371.78334276174553</c:v>
                </c:pt>
                <c:pt idx="21">
                  <c:v>372.90560167714057</c:v>
                </c:pt>
                <c:pt idx="22">
                  <c:v>374.0505033053841</c:v>
                </c:pt>
                <c:pt idx="23">
                  <c:v>375.21806682141732</c:v>
                </c:pt>
                <c:pt idx="24">
                  <c:v>376.40831094168857</c:v>
                </c:pt>
                <c:pt idx="25">
                  <c:v>377.62125392083459</c:v>
                </c:pt>
                <c:pt idx="26">
                  <c:v>378.8569135484617</c:v>
                </c:pt>
                <c:pt idx="27">
                  <c:v>380.11530714602236</c:v>
                </c:pt>
                <c:pt idx="28">
                  <c:v>381.39645156378481</c:v>
                </c:pt>
                <c:pt idx="29">
                  <c:v>382.70036317789243</c:v>
                </c:pt>
                <c:pt idx="30">
                  <c:v>384.02705788751052</c:v>
                </c:pt>
                <c:pt idx="31">
                  <c:v>385.37655111205828</c:v>
                </c:pt>
                <c:pt idx="32">
                  <c:v>386.74885778852371</c:v>
                </c:pt>
                <c:pt idx="33">
                  <c:v>388.14399236885964</c:v>
                </c:pt>
                <c:pt idx="34">
                  <c:v>389.56196881745956</c:v>
                </c:pt>
                <c:pt idx="35">
                  <c:v>391.0028006087108</c:v>
                </c:pt>
                <c:pt idx="36">
                  <c:v>392.46650072462484</c:v>
                </c:pt>
                <c:pt idx="37">
                  <c:v>393.95308165254272</c:v>
                </c:pt>
                <c:pt idx="38">
                  <c:v>395.46255538291456</c:v>
                </c:pt>
                <c:pt idx="39">
                  <c:v>396.9949334071523</c:v>
                </c:pt>
                <c:pt idx="40">
                  <c:v>398.5502267155548</c:v>
                </c:pt>
                <c:pt idx="41">
                  <c:v>400.12843781403581</c:v>
                </c:pt>
                <c:pt idx="42">
                  <c:v>401.72955271493953</c:v>
                </c:pt>
                <c:pt idx="43">
                  <c:v>403.35354888506117</c:v>
                </c:pt>
                <c:pt idx="44">
                  <c:v>405.00040322079485</c:v>
                </c:pt>
                <c:pt idx="45">
                  <c:v>406.67009204856737</c:v>
                </c:pt>
                <c:pt idx="46">
                  <c:v>408.36259112535964</c:v>
                </c:pt>
                <c:pt idx="47">
                  <c:v>410.07787563931379</c:v>
                </c:pt>
                <c:pt idx="48">
                  <c:v>411.81592021042559</c:v>
                </c:pt>
                <c:pt idx="49">
                  <c:v>413.57669889132058</c:v>
                </c:pt>
                <c:pt idx="50">
                  <c:v>415.36018516811316</c:v>
                </c:pt>
                <c:pt idx="51">
                  <c:v>417.16635196134763</c:v>
                </c:pt>
                <c:pt idx="52">
                  <c:v>418.99517162702017</c:v>
                </c:pt>
                <c:pt idx="53">
                  <c:v>420.84661595768085</c:v>
                </c:pt>
                <c:pt idx="54">
                  <c:v>422.72065618361501</c:v>
                </c:pt>
                <c:pt idx="55">
                  <c:v>424.61726297410269</c:v>
                </c:pt>
                <c:pt idx="56">
                  <c:v>426.53640643875588</c:v>
                </c:pt>
                <c:pt idx="57">
                  <c:v>428.47805612893222</c:v>
                </c:pt>
                <c:pt idx="58">
                  <c:v>430.44218103922475</c:v>
                </c:pt>
                <c:pt idx="59">
                  <c:v>432.42874960902674</c:v>
                </c:pt>
                <c:pt idx="60">
                  <c:v>434.43772972417088</c:v>
                </c:pt>
                <c:pt idx="61">
                  <c:v>436.46908871864196</c:v>
                </c:pt>
                <c:pt idx="62">
                  <c:v>438.52279337636264</c:v>
                </c:pt>
                <c:pt idx="63">
                  <c:v>440.5988099330512</c:v>
                </c:pt>
                <c:pt idx="64">
                  <c:v>442.69710407815057</c:v>
                </c:pt>
                <c:pt idx="65">
                  <c:v>444.8176409568282</c:v>
                </c:pt>
                <c:pt idx="66">
                  <c:v>446.96038517204585</c:v>
                </c:pt>
                <c:pt idx="67">
                  <c:v>449.12530078669835</c:v>
                </c:pt>
                <c:pt idx="68">
                  <c:v>451.31235132582128</c:v>
                </c:pt>
                <c:pt idx="69">
                  <c:v>453.52149977886609</c:v>
                </c:pt>
                <c:pt idx="70">
                  <c:v>455.75270860204228</c:v>
                </c:pt>
                <c:pt idx="71">
                  <c:v>458.00593972072619</c:v>
                </c:pt>
                <c:pt idx="72">
                  <c:v>460.28115453193504</c:v>
                </c:pt>
                <c:pt idx="73">
                  <c:v>462.5783139068663</c:v>
                </c:pt>
                <c:pt idx="74">
                  <c:v>464.8973781935008</c:v>
                </c:pt>
                <c:pt idx="75">
                  <c:v>467.23830721926953</c:v>
                </c:pt>
                <c:pt idx="76">
                  <c:v>469.60106029378318</c:v>
                </c:pt>
                <c:pt idx="77">
                  <c:v>471.98559621162343</c:v>
                </c:pt>
                <c:pt idx="78">
                  <c:v>474.39187325519578</c:v>
                </c:pt>
                <c:pt idx="79">
                  <c:v>476.81984919764255</c:v>
                </c:pt>
                <c:pt idx="80">
                  <c:v>479.26948130581599</c:v>
                </c:pt>
                <c:pt idx="81">
                  <c:v>481.74071804194847</c:v>
                </c:pt>
                <c:pt idx="82">
                  <c:v>484.23349074658995</c:v>
                </c:pt>
                <c:pt idx="83">
                  <c:v>486.74772192809752</c:v>
                </c:pt>
                <c:pt idx="84">
                  <c:v>489.28333357234942</c:v>
                </c:pt>
                <c:pt idx="85">
                  <c:v>491.84024714875682</c:v>
                </c:pt>
                <c:pt idx="86">
                  <c:v>494.41838361632841</c:v>
                </c:pt>
                <c:pt idx="87">
                  <c:v>497.01766342978647</c:v>
                </c:pt>
                <c:pt idx="88">
                  <c:v>499.63800654573265</c:v>
                </c:pt>
                <c:pt idx="89">
                  <c:v>502.27933242886223</c:v>
                </c:pt>
                <c:pt idx="90">
                  <c:v>504.94156005822504</c:v>
                </c:pt>
                <c:pt idx="91">
                  <c:v>507.62460424244375</c:v>
                </c:pt>
                <c:pt idx="92">
                  <c:v>510.32837192786718</c:v>
                </c:pt>
                <c:pt idx="93">
                  <c:v>513.05276589185212</c:v>
                </c:pt>
                <c:pt idx="94">
                  <c:v>515.79768844385433</c:v>
                </c:pt>
                <c:pt idx="95">
                  <c:v>518.56304143321574</c:v>
                </c:pt>
                <c:pt idx="96">
                  <c:v>521.34872625698404</c:v>
                </c:pt>
                <c:pt idx="97">
                  <c:v>524.15464386776239</c:v>
                </c:pt>
                <c:pt idx="98">
                  <c:v>526.98069478158789</c:v>
                </c:pt>
                <c:pt idx="99">
                  <c:v>529.82677908583639</c:v>
                </c:pt>
                <c:pt idx="100">
                  <c:v>532.69279644715198</c:v>
                </c:pt>
                <c:pt idx="101">
                  <c:v>535.57864552526132</c:v>
                </c:pt>
                <c:pt idx="102">
                  <c:v>538.48422338587909</c:v>
                </c:pt>
                <c:pt idx="103">
                  <c:v>541.40942610257639</c:v>
                </c:pt>
                <c:pt idx="104">
                  <c:v>544.35414935970289</c:v>
                </c:pt>
                <c:pt idx="105">
                  <c:v>547.31828846062444</c:v>
                </c:pt>
                <c:pt idx="106">
                  <c:v>550.30173833597291</c:v>
                </c:pt>
                <c:pt idx="107">
                  <c:v>553.3043935519064</c:v>
                </c:pt>
                <c:pt idx="108">
                  <c:v>556.32614831837714</c:v>
                </c:pt>
                <c:pt idx="109">
                  <c:v>559.36689649740697</c:v>
                </c:pt>
                <c:pt idx="110">
                  <c:v>562.42653161136673</c:v>
                </c:pt>
                <c:pt idx="111">
                  <c:v>565.50495373519936</c:v>
                </c:pt>
                <c:pt idx="112">
                  <c:v>568.60207639697978</c:v>
                </c:pt>
                <c:pt idx="113">
                  <c:v>571.71781970065626</c:v>
                </c:pt>
                <c:pt idx="114">
                  <c:v>574.85210343930316</c:v>
                </c:pt>
                <c:pt idx="115">
                  <c:v>578.00484710110311</c:v>
                </c:pt>
                <c:pt idx="116">
                  <c:v>581.17596987533955</c:v>
                </c:pt>
                <c:pt idx="117">
                  <c:v>584.36539065839804</c:v>
                </c:pt>
                <c:pt idx="118">
                  <c:v>587.57302805977554</c:v>
                </c:pt>
                <c:pt idx="119">
                  <c:v>590.79880040809587</c:v>
                </c:pt>
                <c:pt idx="120">
                  <c:v>594.04262575713119</c:v>
                </c:pt>
                <c:pt idx="121">
                  <c:v>597.30441040163487</c:v>
                </c:pt>
                <c:pt idx="122">
                  <c:v>600.58403738276343</c:v>
                </c:pt>
                <c:pt idx="123">
                  <c:v>603.88137799392587</c:v>
                </c:pt>
                <c:pt idx="124">
                  <c:v>607.19630329898234</c:v>
                </c:pt>
                <c:pt idx="125">
                  <c:v>610.5286841421248</c:v>
                </c:pt>
                <c:pt idx="126">
                  <c:v>613.87839115772113</c:v>
                </c:pt>
                <c:pt idx="127">
                  <c:v>617.24529478012141</c:v>
                </c:pt>
                <c:pt idx="128">
                  <c:v>620.62926525342357</c:v>
                </c:pt>
                <c:pt idx="129">
                  <c:v>624.0301726411966</c:v>
                </c:pt>
                <c:pt idx="130">
                  <c:v>627.44788683616025</c:v>
                </c:pt>
                <c:pt idx="131">
                  <c:v>630.88227454275875</c:v>
                </c:pt>
                <c:pt idx="132">
                  <c:v>634.33319625816512</c:v>
                </c:pt>
                <c:pt idx="133">
                  <c:v>637.80050931369999</c:v>
                </c:pt>
                <c:pt idx="134">
                  <c:v>641.28407091825693</c:v>
                </c:pt>
                <c:pt idx="135">
                  <c:v>644.78373816879969</c:v>
                </c:pt>
                <c:pt idx="136">
                  <c:v>648.29936806079252</c:v>
                </c:pt>
                <c:pt idx="137">
                  <c:v>651.83081749856012</c:v>
                </c:pt>
                <c:pt idx="138">
                  <c:v>655.37794330557642</c:v>
                </c:pt>
                <c:pt idx="139">
                  <c:v>658.94060223468045</c:v>
                </c:pt>
                <c:pt idx="140">
                  <c:v>662.51865097821667</c:v>
                </c:pt>
                <c:pt idx="141">
                  <c:v>666.11190976172941</c:v>
                </c:pt>
                <c:pt idx="142">
                  <c:v>669.72012593541729</c:v>
                </c:pt>
                <c:pt idx="143">
                  <c:v>673.34301048855139</c:v>
                </c:pt>
                <c:pt idx="144">
                  <c:v>676.98027457375167</c:v>
                </c:pt>
                <c:pt idx="145">
                  <c:v>680.63162953215544</c:v>
                </c:pt>
                <c:pt idx="146">
                  <c:v>684.29678691823653</c:v>
                </c:pt>
                <c:pt idx="147">
                  <c:v>687.97545852426867</c:v>
                </c:pt>
                <c:pt idx="148">
                  <c:v>691.66735640443108</c:v>
                </c:pt>
                <c:pt idx="149">
                  <c:v>695.37219289855091</c:v>
                </c:pt>
                <c:pt idx="150">
                  <c:v>699.08968065547913</c:v>
                </c:pt>
                <c:pt idx="151">
                  <c:v>702.81953265609661</c:v>
                </c:pt>
                <c:pt idx="152">
                  <c:v>706.56146223594624</c:v>
                </c:pt>
                <c:pt idx="153">
                  <c:v>710.3151831074897</c:v>
                </c:pt>
                <c:pt idx="154">
                  <c:v>714.08040938198428</c:v>
                </c:pt>
                <c:pt idx="155">
                  <c:v>717.85685559097806</c:v>
                </c:pt>
                <c:pt idx="156">
                  <c:v>721.64406280294088</c:v>
                </c:pt>
                <c:pt idx="157">
                  <c:v>725.44122494134126</c:v>
                </c:pt>
                <c:pt idx="158">
                  <c:v>729.24736350564865</c:v>
                </c:pt>
                <c:pt idx="159">
                  <c:v>733.06150216448589</c:v>
                </c:pt>
                <c:pt idx="160">
                  <c:v>736.882666921897</c:v>
                </c:pt>
                <c:pt idx="161">
                  <c:v>740.70966473401563</c:v>
                </c:pt>
                <c:pt idx="162">
                  <c:v>744.54086268895458</c:v>
                </c:pt>
                <c:pt idx="163">
                  <c:v>748.37443239153674</c:v>
                </c:pt>
                <c:pt idx="164">
                  <c:v>752.20859388936617</c:v>
                </c:pt>
                <c:pt idx="165">
                  <c:v>756.04180668333197</c:v>
                </c:pt>
                <c:pt idx="166">
                  <c:v>759.87295992102986</c:v>
                </c:pt>
                <c:pt idx="167">
                  <c:v>763.70099800688388</c:v>
                </c:pt>
                <c:pt idx="168">
                  <c:v>767.52466413865704</c:v>
                </c:pt>
                <c:pt idx="169">
                  <c:v>771.34232976878661</c:v>
                </c:pt>
                <c:pt idx="170">
                  <c:v>775.15194169297638</c:v>
                </c:pt>
                <c:pt idx="171">
                  <c:v>778.95207770053025</c:v>
                </c:pt>
                <c:pt idx="172">
                  <c:v>782.74241397448998</c:v>
                </c:pt>
                <c:pt idx="173">
                  <c:v>786.52299903847427</c:v>
                </c:pt>
                <c:pt idx="174">
                  <c:v>790.29388103261726</c:v>
                </c:pt>
                <c:pt idx="175">
                  <c:v>794.05510771763556</c:v>
                </c:pt>
                <c:pt idx="176">
                  <c:v>797.8067264788408</c:v>
                </c:pt>
                <c:pt idx="177">
                  <c:v>801.54878433010003</c:v>
                </c:pt>
                <c:pt idx="178">
                  <c:v>805.28132791774226</c:v>
                </c:pt>
                <c:pt idx="179">
                  <c:v>809.0044035244149</c:v>
                </c:pt>
                <c:pt idx="180">
                  <c:v>812.71805707288809</c:v>
                </c:pt>
                <c:pt idx="181">
                  <c:v>816.42233412981034</c:v>
                </c:pt>
                <c:pt idx="182">
                  <c:v>820.11727990941392</c:v>
                </c:pt>
                <c:pt idx="183">
                  <c:v>823.80293927717264</c:v>
                </c:pt>
                <c:pt idx="184">
                  <c:v>827.47935675341159</c:v>
                </c:pt>
                <c:pt idx="185">
                  <c:v>831.14657651687014</c:v>
                </c:pt>
                <c:pt idx="186">
                  <c:v>834.80464240821891</c:v>
                </c:pt>
                <c:pt idx="187">
                  <c:v>838.453597933531</c:v>
                </c:pt>
                <c:pt idx="188">
                  <c:v>842.09348626770884</c:v>
                </c:pt>
                <c:pt idx="189">
                  <c:v>845.72435025786672</c:v>
                </c:pt>
                <c:pt idx="190">
                  <c:v>849.34623242666999</c:v>
                </c:pt>
                <c:pt idx="191">
                  <c:v>852.9591749756321</c:v>
                </c:pt>
                <c:pt idx="192">
                  <c:v>856.56321978836877</c:v>
                </c:pt>
                <c:pt idx="193">
                  <c:v>860.15840843381125</c:v>
                </c:pt>
                <c:pt idx="194">
                  <c:v>863.74478216937894</c:v>
                </c:pt>
                <c:pt idx="195">
                  <c:v>867.3223819441115</c:v>
                </c:pt>
                <c:pt idx="196">
                  <c:v>870.89124840176191</c:v>
                </c:pt>
                <c:pt idx="197">
                  <c:v>874.45142188385023</c:v>
                </c:pt>
                <c:pt idx="198">
                  <c:v>878.00294243267888</c:v>
                </c:pt>
                <c:pt idx="199">
                  <c:v>881.54584979431093</c:v>
                </c:pt>
                <c:pt idx="200">
                  <c:v>885.08018342151013</c:v>
                </c:pt>
                <c:pt idx="201">
                  <c:v>919.95499613257027</c:v>
                </c:pt>
                <c:pt idx="202">
                  <c:v>953.99740110697701</c:v>
                </c:pt>
                <c:pt idx="203">
                  <c:v>987.24423935005439</c:v>
                </c:pt>
                <c:pt idx="204">
                  <c:v>1019.7297665584213</c:v>
                </c:pt>
                <c:pt idx="205">
                  <c:v>1051.4858924250425</c:v>
                </c:pt>
                <c:pt idx="206">
                  <c:v>1082.54239262703</c:v>
                </c:pt>
                <c:pt idx="207">
                  <c:v>1112.9270971782259</c:v>
                </c:pt>
                <c:pt idx="208">
                  <c:v>1142.6660582595368</c:v>
                </c:pt>
                <c:pt idx="209">
                  <c:v>1171.78370016965</c:v>
                </c:pt>
                <c:pt idx="210">
                  <c:v>1200.30295364823</c:v>
                </c:pt>
                <c:pt idx="211">
                  <c:v>1228.2453764979998</c:v>
                </c:pt>
                <c:pt idx="212">
                  <c:v>1255.6312621593579</c:v>
                </c:pt>
                <c:pt idx="213">
                  <c:v>1282.479737661849</c:v>
                </c:pt>
                <c:pt idx="214">
                  <c:v>1308.8088521832485</c:v>
                </c:pt>
                <c:pt idx="215">
                  <c:v>1334.6356572830621</c:v>
                </c:pt>
                <c:pt idx="216">
                  <c:v>1359.9762797378608</c:v>
                </c:pt>
                <c:pt idx="217">
                  <c:v>1384.8459877870084</c:v>
                </c:pt>
                <c:pt idx="218">
                  <c:v>1409.2592514956186</c:v>
                </c:pt>
                <c:pt idx="219">
                  <c:v>1433.2297978542895</c:v>
                </c:pt>
                <c:pt idx="220">
                  <c:v>1456.7706611600181</c:v>
                </c:pt>
                <c:pt idx="221">
                  <c:v>1479.8942291578237</c:v>
                </c:pt>
                <c:pt idx="222">
                  <c:v>1502.6122853664585</c:v>
                </c:pt>
                <c:pt idx="223">
                  <c:v>1524.9360479628476</c:v>
                </c:pt>
                <c:pt idx="224">
                  <c:v>1546.8762055574912</c:v>
                </c:pt>
                <c:pt idx="225">
                  <c:v>1568.4429501560742</c:v>
                </c:pt>
                <c:pt idx="226">
                  <c:v>1589.6460075701877</c:v>
                </c:pt>
                <c:pt idx="227">
                  <c:v>1610.4946655117233</c:v>
                </c:pt>
                <c:pt idx="228">
                  <c:v>1630.9977995806119</c:v>
                </c:pt>
                <c:pt idx="229">
                  <c:v>1651.1638973336719</c:v>
                </c:pt>
                <c:pt idx="230">
                  <c:v>1671.00108060301</c:v>
                </c:pt>
                <c:pt idx="231">
                  <c:v>1690.5171262153399</c:v>
                </c:pt>
                <c:pt idx="232">
                  <c:v>1709.7194852484724</c:v>
                </c:pt>
                <c:pt idx="233">
                  <c:v>1728.6153009478132</c:v>
                </c:pt>
                <c:pt idx="234">
                  <c:v>1747.2114254137887</c:v>
                </c:pt>
                <c:pt idx="235">
                  <c:v>1765.5144351605093</c:v>
                </c:pt>
                <c:pt idx="236">
                  <c:v>1783.5306456365158</c:v>
                </c:pt>
                <c:pt idx="237">
                  <c:v>1801.2661247900023</c:v>
                </c:pt>
                <c:pt idx="238">
                  <c:v>1818.7267057533459</c:v>
                </c:pt>
                <c:pt idx="239">
                  <c:v>1835.9179987149969</c:v>
                </c:pt>
                <c:pt idx="240">
                  <c:v>1852.8454020406987</c:v>
                </c:pt>
                <c:pt idx="241">
                  <c:v>1869.514112700542</c:v>
                </c:pt>
                <c:pt idx="242">
                  <c:v>1885.9291360534348</c:v>
                </c:pt>
                <c:pt idx="243">
                  <c:v>1902.0952950361345</c:v>
                </c:pt>
                <c:pt idx="244">
                  <c:v>1918.0172387999849</c:v>
                </c:pt>
                <c:pt idx="245">
                  <c:v>1933.6994508348835</c:v>
                </c:pt>
                <c:pt idx="246">
                  <c:v>1949.1462566167268</c:v>
                </c:pt>
                <c:pt idx="247">
                  <c:v>1964.3618308116158</c:v>
                </c:pt>
                <c:pt idx="248">
                  <c:v>1979.3502040674136</c:v>
                </c:pt>
                <c:pt idx="249">
                  <c:v>1994.1152694207965</c:v>
                </c:pt>
                <c:pt idx="250">
                  <c:v>2008.6607883457223</c:v>
                </c:pt>
                <c:pt idx="251">
                  <c:v>2022.9903964672108</c:v>
                </c:pt>
                <c:pt idx="252">
                  <c:v>2037.1076089624878</c:v>
                </c:pt>
                <c:pt idx="253">
                  <c:v>2051.0158256698605</c:v>
                </c:pt>
                <c:pt idx="254">
                  <c:v>2064.7183359241526</c:v>
                </c:pt>
                <c:pt idx="255">
                  <c:v>2078.2183231361237</c:v>
                </c:pt>
                <c:pt idx="256">
                  <c:v>2091.5188691320081</c:v>
                </c:pt>
                <c:pt idx="257">
                  <c:v>2104.6229582681322</c:v>
                </c:pt>
                <c:pt idx="258">
                  <c:v>2117.5334813344825</c:v>
                </c:pt>
                <c:pt idx="259">
                  <c:v>2130.2532392601133</c:v>
                </c:pt>
                <c:pt idx="260">
                  <c:v>2142.7849466323573</c:v>
                </c:pt>
                <c:pt idx="261">
                  <c:v>2155.1312350409785</c:v>
                </c:pt>
                <c:pt idx="262">
                  <c:v>2167.2946562576235</c:v>
                </c:pt>
                <c:pt idx="263">
                  <c:v>2179.2776852602233</c:v>
                </c:pt>
                <c:pt idx="264">
                  <c:v>2191.0827231113349</c:v>
                </c:pt>
                <c:pt idx="265">
                  <c:v>2202.7120996988165</c:v>
                </c:pt>
                <c:pt idx="266">
                  <c:v>2214.1680763466616</c:v>
                </c:pt>
                <c:pt idx="267">
                  <c:v>2225.4528483033064</c:v>
                </c:pt>
                <c:pt idx="268">
                  <c:v>2236.5685471142474</c:v>
                </c:pt>
                <c:pt idx="269">
                  <c:v>2247.5172428853593</c:v>
                </c:pt>
                <c:pt idx="270">
                  <c:v>2258.3009464429006</c:v>
                </c:pt>
                <c:pt idx="271">
                  <c:v>2268.9216113958068</c:v>
                </c:pt>
                <c:pt idx="272">
                  <c:v>2279.3811361055268</c:v>
                </c:pt>
                <c:pt idx="273">
                  <c:v>2289.6813655683218</c:v>
                </c:pt>
                <c:pt idx="274">
                  <c:v>2299.824093214655</c:v>
                </c:pt>
                <c:pt idx="275">
                  <c:v>2309.8110626300022</c:v>
                </c:pt>
                <c:pt idx="276">
                  <c:v>2319.6439692011654</c:v>
                </c:pt>
                <c:pt idx="277">
                  <c:v>2329.3244616919169</c:v>
                </c:pt>
                <c:pt idx="278">
                  <c:v>2338.8541437515814</c:v>
                </c:pt>
                <c:pt idx="279">
                  <c:v>2348.234575359942</c:v>
                </c:pt>
                <c:pt idx="280">
                  <c:v>2357.46727421167</c:v>
                </c:pt>
                <c:pt idx="281">
                  <c:v>2366.5537170432835</c:v>
                </c:pt>
                <c:pt idx="282">
                  <c:v>2375.495340905476</c:v>
                </c:pt>
                <c:pt idx="283">
                  <c:v>2384.2935443834849</c:v>
                </c:pt>
                <c:pt idx="284">
                  <c:v>2392.9496887680334</c:v>
                </c:pt>
                <c:pt idx="285">
                  <c:v>2401.4650991792259</c:v>
                </c:pt>
                <c:pt idx="286">
                  <c:v>2409.8410656456563</c:v>
                </c:pt>
                <c:pt idx="287">
                  <c:v>2418.0788441408545</c:v>
                </c:pt>
                <c:pt idx="288">
                  <c:v>2426.1796575790941</c:v>
                </c:pt>
                <c:pt idx="289">
                  <c:v>2434.144696772466</c:v>
                </c:pt>
                <c:pt idx="290">
                  <c:v>2441.9751213510294</c:v>
                </c:pt>
                <c:pt idx="291">
                  <c:v>2449.6720606477506</c:v>
                </c:pt>
                <c:pt idx="292">
                  <c:v>2457.23661454986</c:v>
                </c:pt>
                <c:pt idx="293">
                  <c:v>2464.6698543181628</c:v>
                </c:pt>
                <c:pt idx="294">
                  <c:v>2471.9728233757783</c:v>
                </c:pt>
                <c:pt idx="295">
                  <c:v>2479.1465380676896</c:v>
                </c:pt>
                <c:pt idx="296">
                  <c:v>2486.191988392437</c:v>
                </c:pt>
                <c:pt idx="297">
                  <c:v>2493.1101387072085</c:v>
                </c:pt>
                <c:pt idx="298">
                  <c:v>2499.9019284075321</c:v>
                </c:pt>
                <c:pt idx="299">
                  <c:v>2506.5682725827114</c:v>
                </c:pt>
                <c:pt idx="300">
                  <c:v>2513.1100626480998</c:v>
                </c:pt>
                <c:pt idx="301">
                  <c:v>2519.528166955251</c:v>
                </c:pt>
                <c:pt idx="302">
                  <c:v>2525.8234313809476</c:v>
                </c:pt>
                <c:pt idx="303">
                  <c:v>2531.9966798960572</c:v>
                </c:pt>
                <c:pt idx="304">
                  <c:v>2538.0487151151333</c:v>
                </c:pt>
                <c:pt idx="305">
                  <c:v>2543.9803188276351</c:v>
                </c:pt>
                <c:pt idx="306">
                  <c:v>2549.7922525116064</c:v>
                </c:pt>
                <c:pt idx="307">
                  <c:v>2555.4852578306263</c:v>
                </c:pt>
                <c:pt idx="308">
                  <c:v>2561.060057114807</c:v>
                </c:pt>
                <c:pt idx="309">
                  <c:v>2566.5173538265899</c:v>
                </c:pt>
                <c:pt idx="310">
                  <c:v>2571.857833012069</c:v>
                </c:pt>
                <c:pt idx="311">
                  <c:v>2577.0821617385368</c:v>
                </c:pt>
                <c:pt idx="312">
                  <c:v>2582.1909895189378</c:v>
                </c:pt>
                <c:pt idx="313">
                  <c:v>2587.184948723886</c:v>
                </c:pt>
                <c:pt idx="314">
                  <c:v>2592.0646549818898</c:v>
                </c:pt>
                <c:pt idx="315">
                  <c:v>2596.8307075684074</c:v>
                </c:pt>
                <c:pt idx="316">
                  <c:v>2601.4836897843443</c:v>
                </c:pt>
                <c:pt idx="317">
                  <c:v>2606.0241693245889</c:v>
                </c:pt>
                <c:pt idx="318">
                  <c:v>2610.4526986371739</c:v>
                </c:pt>
                <c:pt idx="319">
                  <c:v>2614.769815273633</c:v>
                </c:pt>
                <c:pt idx="320">
                  <c:v>2618.9760422311256</c:v>
                </c:pt>
                <c:pt idx="321">
                  <c:v>2623.0718882868805</c:v>
                </c:pt>
                <c:pt idx="322">
                  <c:v>2627.0578483255172</c:v>
                </c:pt>
                <c:pt idx="323">
                  <c:v>2630.9344036597854</c:v>
                </c:pt>
                <c:pt idx="324">
                  <c:v>2634.7020223452669</c:v>
                </c:pt>
                <c:pt idx="325">
                  <c:v>2638.3611594895788</c:v>
                </c:pt>
                <c:pt idx="326">
                  <c:v>2641.9122575566116</c:v>
                </c:pt>
                <c:pt idx="327">
                  <c:v>2645.3557466663365</c:v>
                </c:pt>
                <c:pt idx="328">
                  <c:v>2648.6920448907117</c:v>
                </c:pt>
                <c:pt idx="329">
                  <c:v>2651.9215585462221</c:v>
                </c:pt>
                <c:pt idx="330">
                  <c:v>2655.0446824835735</c:v>
                </c:pt>
                <c:pt idx="331">
                  <c:v>2658.0618003750747</c:v>
                </c:pt>
                <c:pt idx="332">
                  <c:v>2660.9732850002279</c:v>
                </c:pt>
                <c:pt idx="333">
                  <c:v>2663.779498530052</c:v>
                </c:pt>
                <c:pt idx="334">
                  <c:v>2666.4807928106547</c:v>
                </c:pt>
                <c:pt idx="335">
                  <c:v>2669.0775096465663</c:v>
                </c:pt>
                <c:pt idx="336">
                  <c:v>2671.5699810843412</c:v>
                </c:pt>
                <c:pt idx="337">
                  <c:v>2673.9585296969226</c:v>
                </c:pt>
                <c:pt idx="338">
                  <c:v>2676.2434688692556</c:v>
                </c:pt>
                <c:pt idx="339">
                  <c:v>2678.4251030856167</c:v>
                </c:pt>
                <c:pt idx="340">
                  <c:v>2680.5037282191129</c:v>
                </c:pt>
                <c:pt idx="341">
                  <c:v>2682.4796318237759</c:v>
                </c:pt>
                <c:pt idx="342">
                  <c:v>2684.3530934296564</c:v>
                </c:pt>
                <c:pt idx="343">
                  <c:v>2686.1243848412892</c:v>
                </c:pt>
                <c:pt idx="344">
                  <c:v>2687.7937704398601</c:v>
                </c:pt>
                <c:pt idx="345">
                  <c:v>2689.3615074893705</c:v>
                </c:pt>
                <c:pt idx="346">
                  <c:v>2690.8278464470436</c:v>
                </c:pt>
                <c:pt idx="347">
                  <c:v>2692.1930312781619</c:v>
                </c:pt>
                <c:pt idx="348">
                  <c:v>2693.4572997754726</c:v>
                </c:pt>
                <c:pt idx="349">
                  <c:v>2694.6208838832254</c:v>
                </c:pt>
                <c:pt idx="350">
                  <c:v>2695.6840100258451</c:v>
                </c:pt>
                <c:pt idx="351">
                  <c:v>2696.6468994411616</c:v>
                </c:pt>
                <c:pt idx="352">
                  <c:v>2697.5097685180467</c:v>
                </c:pt>
                <c:pt idx="353">
                  <c:v>2698.2728291382191</c:v>
                </c:pt>
                <c:pt idx="354">
                  <c:v>2698.9362890219068</c:v>
                </c:pt>
                <c:pt idx="355">
                  <c:v>2699.500352076961</c:v>
                </c:pt>
                <c:pt idx="356">
                  <c:v>2699.9652187509419</c:v>
                </c:pt>
                <c:pt idx="357">
                  <c:v>2700.3310863856086</c:v>
                </c:pt>
                <c:pt idx="358">
                  <c:v>2700.5981495731771</c:v>
                </c:pt>
                <c:pt idx="359">
                  <c:v>2700.7666005136316</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5.4249999999999998</c:v>
                </c:pt>
              </c:numCache>
            </c:numRef>
          </c:xVal>
          <c:yVal>
            <c:numRef>
              <c:f>Trajecto!$C$158</c:f>
              <c:numCache>
                <c:formatCode>0</c:formatCode>
                <c:ptCount val="1"/>
                <c:pt idx="0">
                  <c:v>1350.4183146861583</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36.500000000000213</c:v>
                </c:pt>
              </c:numCache>
            </c:numRef>
          </c:xVal>
          <c:yVal>
            <c:numRef>
              <c:f>Trajecto!$C$159</c:f>
              <c:numCache>
                <c:formatCode>0</c:formatCode>
                <c:ptCount val="1"/>
                <c:pt idx="0">
                  <c:v>1350.4183146861583</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3.7</c:v>
                </c:pt>
                <c:pt idx="1">
                  <c:v>3.71</c:v>
                </c:pt>
                <c:pt idx="2">
                  <c:v>3.7199999999999998</c:v>
                </c:pt>
                <c:pt idx="3">
                  <c:v>3.7299999999999995</c:v>
                </c:pt>
                <c:pt idx="4">
                  <c:v>3.7399999999999993</c:v>
                </c:pt>
                <c:pt idx="5">
                  <c:v>3.7499999999999991</c:v>
                </c:pt>
                <c:pt idx="6">
                  <c:v>3.7599999999999989</c:v>
                </c:pt>
                <c:pt idx="7">
                  <c:v>3.7699999999999987</c:v>
                </c:pt>
                <c:pt idx="8">
                  <c:v>3.7799999999999985</c:v>
                </c:pt>
                <c:pt idx="9">
                  <c:v>3.7899999999999983</c:v>
                </c:pt>
                <c:pt idx="10">
                  <c:v>3.799999999999998</c:v>
                </c:pt>
                <c:pt idx="11">
                  <c:v>3.8099999999999978</c:v>
                </c:pt>
                <c:pt idx="12">
                  <c:v>3.8199999999999976</c:v>
                </c:pt>
                <c:pt idx="13">
                  <c:v>3.8299999999999974</c:v>
                </c:pt>
                <c:pt idx="14">
                  <c:v>3.8399999999999972</c:v>
                </c:pt>
                <c:pt idx="15">
                  <c:v>3.849999999999997</c:v>
                </c:pt>
                <c:pt idx="16">
                  <c:v>3.8599999999999968</c:v>
                </c:pt>
                <c:pt idx="17">
                  <c:v>3.8699999999999966</c:v>
                </c:pt>
                <c:pt idx="18">
                  <c:v>3.8799999999999963</c:v>
                </c:pt>
                <c:pt idx="19">
                  <c:v>3.8899999999999961</c:v>
                </c:pt>
                <c:pt idx="20">
                  <c:v>3.8999999999999959</c:v>
                </c:pt>
                <c:pt idx="21">
                  <c:v>3.9099999999999957</c:v>
                </c:pt>
                <c:pt idx="22">
                  <c:v>3.9199999999999955</c:v>
                </c:pt>
                <c:pt idx="23">
                  <c:v>3.9299999999999953</c:v>
                </c:pt>
                <c:pt idx="24">
                  <c:v>3.9399999999999951</c:v>
                </c:pt>
                <c:pt idx="25">
                  <c:v>3.9499999999999948</c:v>
                </c:pt>
                <c:pt idx="26">
                  <c:v>3.9599999999999946</c:v>
                </c:pt>
                <c:pt idx="27">
                  <c:v>3.9699999999999944</c:v>
                </c:pt>
                <c:pt idx="28">
                  <c:v>3.9799999999999942</c:v>
                </c:pt>
                <c:pt idx="29">
                  <c:v>3.989999999999994</c:v>
                </c:pt>
                <c:pt idx="30">
                  <c:v>3.9999999999999938</c:v>
                </c:pt>
                <c:pt idx="31">
                  <c:v>4.0099999999999936</c:v>
                </c:pt>
                <c:pt idx="32">
                  <c:v>4.0199999999999934</c:v>
                </c:pt>
                <c:pt idx="33">
                  <c:v>4.0299999999999931</c:v>
                </c:pt>
                <c:pt idx="34">
                  <c:v>4.0399999999999929</c:v>
                </c:pt>
                <c:pt idx="35">
                  <c:v>4.0499999999999927</c:v>
                </c:pt>
                <c:pt idx="36">
                  <c:v>4.0599999999999925</c:v>
                </c:pt>
                <c:pt idx="37">
                  <c:v>4.0699999999999923</c:v>
                </c:pt>
                <c:pt idx="38">
                  <c:v>4.0799999999999921</c:v>
                </c:pt>
                <c:pt idx="39">
                  <c:v>4.0899999999999919</c:v>
                </c:pt>
                <c:pt idx="40">
                  <c:v>4.0999999999999917</c:v>
                </c:pt>
                <c:pt idx="41">
                  <c:v>4.1099999999999914</c:v>
                </c:pt>
                <c:pt idx="42">
                  <c:v>4.1199999999999912</c:v>
                </c:pt>
                <c:pt idx="43">
                  <c:v>4.129999999999991</c:v>
                </c:pt>
                <c:pt idx="44">
                  <c:v>4.1399999999999908</c:v>
                </c:pt>
                <c:pt idx="45">
                  <c:v>4.1499999999999906</c:v>
                </c:pt>
                <c:pt idx="46">
                  <c:v>4.1599999999999904</c:v>
                </c:pt>
                <c:pt idx="47">
                  <c:v>4.1699999999999902</c:v>
                </c:pt>
                <c:pt idx="48">
                  <c:v>4.1799999999999899</c:v>
                </c:pt>
                <c:pt idx="49">
                  <c:v>4.1899999999999897</c:v>
                </c:pt>
                <c:pt idx="50">
                  <c:v>4.1999999999999895</c:v>
                </c:pt>
                <c:pt idx="51">
                  <c:v>4.2099999999999893</c:v>
                </c:pt>
                <c:pt idx="52">
                  <c:v>4.2199999999999891</c:v>
                </c:pt>
                <c:pt idx="53">
                  <c:v>4.2299999999999889</c:v>
                </c:pt>
                <c:pt idx="54">
                  <c:v>4.2399999999999887</c:v>
                </c:pt>
                <c:pt idx="55">
                  <c:v>4.2499999999999885</c:v>
                </c:pt>
                <c:pt idx="56">
                  <c:v>4.2599999999999882</c:v>
                </c:pt>
                <c:pt idx="57">
                  <c:v>4.269999999999988</c:v>
                </c:pt>
                <c:pt idx="58">
                  <c:v>4.2799999999999878</c:v>
                </c:pt>
                <c:pt idx="59">
                  <c:v>4.2899999999999876</c:v>
                </c:pt>
                <c:pt idx="60">
                  <c:v>4.2999999999999874</c:v>
                </c:pt>
                <c:pt idx="61">
                  <c:v>4.3099999999999872</c:v>
                </c:pt>
                <c:pt idx="62">
                  <c:v>4.319999999999987</c:v>
                </c:pt>
                <c:pt idx="63">
                  <c:v>4.3299999999999867</c:v>
                </c:pt>
                <c:pt idx="64">
                  <c:v>4.3399999999999865</c:v>
                </c:pt>
                <c:pt idx="65">
                  <c:v>4.3499999999999863</c:v>
                </c:pt>
                <c:pt idx="66">
                  <c:v>4.3599999999999861</c:v>
                </c:pt>
                <c:pt idx="67">
                  <c:v>4.3699999999999859</c:v>
                </c:pt>
                <c:pt idx="68">
                  <c:v>4.3799999999999857</c:v>
                </c:pt>
                <c:pt idx="69">
                  <c:v>4.3899999999999855</c:v>
                </c:pt>
                <c:pt idx="70">
                  <c:v>4.3999999999999853</c:v>
                </c:pt>
                <c:pt idx="71">
                  <c:v>4.409999999999985</c:v>
                </c:pt>
                <c:pt idx="72">
                  <c:v>4.4199999999999848</c:v>
                </c:pt>
                <c:pt idx="73">
                  <c:v>4.4299999999999846</c:v>
                </c:pt>
                <c:pt idx="74">
                  <c:v>4.4399999999999844</c:v>
                </c:pt>
                <c:pt idx="75">
                  <c:v>4.4499999999999842</c:v>
                </c:pt>
                <c:pt idx="76">
                  <c:v>4.459999999999984</c:v>
                </c:pt>
                <c:pt idx="77">
                  <c:v>4.4699999999999838</c:v>
                </c:pt>
                <c:pt idx="78">
                  <c:v>4.4799999999999836</c:v>
                </c:pt>
                <c:pt idx="79">
                  <c:v>4.4899999999999833</c:v>
                </c:pt>
                <c:pt idx="80">
                  <c:v>4.4999999999999831</c:v>
                </c:pt>
                <c:pt idx="81">
                  <c:v>4.5099999999999829</c:v>
                </c:pt>
                <c:pt idx="82">
                  <c:v>4.5199999999999827</c:v>
                </c:pt>
                <c:pt idx="83">
                  <c:v>4.5299999999999825</c:v>
                </c:pt>
                <c:pt idx="84">
                  <c:v>4.5399999999999823</c:v>
                </c:pt>
                <c:pt idx="85">
                  <c:v>4.5499999999999821</c:v>
                </c:pt>
                <c:pt idx="86">
                  <c:v>4.5599999999999818</c:v>
                </c:pt>
                <c:pt idx="87">
                  <c:v>4.5699999999999816</c:v>
                </c:pt>
                <c:pt idx="88">
                  <c:v>4.5799999999999814</c:v>
                </c:pt>
                <c:pt idx="89">
                  <c:v>4.5899999999999812</c:v>
                </c:pt>
                <c:pt idx="90">
                  <c:v>4.599999999999981</c:v>
                </c:pt>
                <c:pt idx="91">
                  <c:v>4.6099999999999808</c:v>
                </c:pt>
                <c:pt idx="92">
                  <c:v>4.6199999999999806</c:v>
                </c:pt>
                <c:pt idx="93">
                  <c:v>4.6299999999999804</c:v>
                </c:pt>
                <c:pt idx="94">
                  <c:v>4.6399999999999801</c:v>
                </c:pt>
                <c:pt idx="95">
                  <c:v>4.6499999999999799</c:v>
                </c:pt>
                <c:pt idx="96">
                  <c:v>4.6599999999999797</c:v>
                </c:pt>
                <c:pt idx="97">
                  <c:v>4.6699999999999795</c:v>
                </c:pt>
                <c:pt idx="98">
                  <c:v>4.6799999999999793</c:v>
                </c:pt>
                <c:pt idx="99">
                  <c:v>4.6899999999999791</c:v>
                </c:pt>
                <c:pt idx="100">
                  <c:v>4.6999999999999789</c:v>
                </c:pt>
                <c:pt idx="101">
                  <c:v>4.7099999999999786</c:v>
                </c:pt>
                <c:pt idx="102">
                  <c:v>4.7199999999999784</c:v>
                </c:pt>
                <c:pt idx="103">
                  <c:v>4.7299999999999782</c:v>
                </c:pt>
                <c:pt idx="104">
                  <c:v>4.739999999999978</c:v>
                </c:pt>
                <c:pt idx="105">
                  <c:v>4.7499999999999778</c:v>
                </c:pt>
                <c:pt idx="106">
                  <c:v>4.7599999999999776</c:v>
                </c:pt>
                <c:pt idx="107">
                  <c:v>4.7699999999999774</c:v>
                </c:pt>
                <c:pt idx="108">
                  <c:v>4.7799999999999772</c:v>
                </c:pt>
                <c:pt idx="109">
                  <c:v>4.7899999999999769</c:v>
                </c:pt>
                <c:pt idx="110">
                  <c:v>4.7999999999999767</c:v>
                </c:pt>
                <c:pt idx="111">
                  <c:v>4.8099999999999765</c:v>
                </c:pt>
                <c:pt idx="112">
                  <c:v>4.8199999999999763</c:v>
                </c:pt>
                <c:pt idx="113">
                  <c:v>4.8299999999999761</c:v>
                </c:pt>
                <c:pt idx="114">
                  <c:v>4.8399999999999759</c:v>
                </c:pt>
                <c:pt idx="115">
                  <c:v>4.8499999999999757</c:v>
                </c:pt>
                <c:pt idx="116">
                  <c:v>4.8599999999999755</c:v>
                </c:pt>
                <c:pt idx="117">
                  <c:v>4.8699999999999752</c:v>
                </c:pt>
                <c:pt idx="118">
                  <c:v>4.879999999999975</c:v>
                </c:pt>
                <c:pt idx="119">
                  <c:v>4.8899999999999748</c:v>
                </c:pt>
                <c:pt idx="120">
                  <c:v>4.8999999999999746</c:v>
                </c:pt>
                <c:pt idx="121">
                  <c:v>4.9099999999999744</c:v>
                </c:pt>
                <c:pt idx="122">
                  <c:v>4.9199999999999742</c:v>
                </c:pt>
                <c:pt idx="123">
                  <c:v>4.929999999999974</c:v>
                </c:pt>
                <c:pt idx="124">
                  <c:v>4.9399999999999737</c:v>
                </c:pt>
                <c:pt idx="125">
                  <c:v>4.9499999999999735</c:v>
                </c:pt>
                <c:pt idx="126">
                  <c:v>4.9599999999999733</c:v>
                </c:pt>
                <c:pt idx="127">
                  <c:v>4.9699999999999731</c:v>
                </c:pt>
                <c:pt idx="128">
                  <c:v>4.9799999999999729</c:v>
                </c:pt>
                <c:pt idx="129">
                  <c:v>4.9899999999999727</c:v>
                </c:pt>
                <c:pt idx="130">
                  <c:v>4.9999999999999725</c:v>
                </c:pt>
                <c:pt idx="131">
                  <c:v>5.0099999999999723</c:v>
                </c:pt>
                <c:pt idx="132">
                  <c:v>5.019999999999972</c:v>
                </c:pt>
                <c:pt idx="133">
                  <c:v>5.0299999999999718</c:v>
                </c:pt>
                <c:pt idx="134">
                  <c:v>5.0399999999999716</c:v>
                </c:pt>
                <c:pt idx="135">
                  <c:v>5.0499999999999714</c:v>
                </c:pt>
                <c:pt idx="136">
                  <c:v>5.0599999999999712</c:v>
                </c:pt>
                <c:pt idx="137">
                  <c:v>5.069999999999971</c:v>
                </c:pt>
                <c:pt idx="138">
                  <c:v>5.0799999999999708</c:v>
                </c:pt>
                <c:pt idx="139">
                  <c:v>5.0899999999999705</c:v>
                </c:pt>
                <c:pt idx="140">
                  <c:v>5.0999999999999703</c:v>
                </c:pt>
                <c:pt idx="141">
                  <c:v>5.1099999999999701</c:v>
                </c:pt>
                <c:pt idx="142">
                  <c:v>5.1199999999999699</c:v>
                </c:pt>
                <c:pt idx="143">
                  <c:v>5.1299999999999697</c:v>
                </c:pt>
                <c:pt idx="144">
                  <c:v>5.1399999999999695</c:v>
                </c:pt>
                <c:pt idx="145">
                  <c:v>5.1499999999999693</c:v>
                </c:pt>
                <c:pt idx="146">
                  <c:v>5.1599999999999691</c:v>
                </c:pt>
                <c:pt idx="147">
                  <c:v>5.1699999999999688</c:v>
                </c:pt>
                <c:pt idx="148">
                  <c:v>5.1799999999999686</c:v>
                </c:pt>
                <c:pt idx="149">
                  <c:v>5.1899999999999684</c:v>
                </c:pt>
                <c:pt idx="150">
                  <c:v>5.1999999999999682</c:v>
                </c:pt>
                <c:pt idx="151">
                  <c:v>5.209999999999968</c:v>
                </c:pt>
                <c:pt idx="152">
                  <c:v>5.2199999999999678</c:v>
                </c:pt>
                <c:pt idx="153">
                  <c:v>5.2299999999999676</c:v>
                </c:pt>
                <c:pt idx="154">
                  <c:v>5.2399999999999674</c:v>
                </c:pt>
                <c:pt idx="155">
                  <c:v>5.2499999999999671</c:v>
                </c:pt>
                <c:pt idx="156">
                  <c:v>5.2599999999999669</c:v>
                </c:pt>
                <c:pt idx="157">
                  <c:v>5.2699999999999667</c:v>
                </c:pt>
                <c:pt idx="158">
                  <c:v>5.2799999999999665</c:v>
                </c:pt>
                <c:pt idx="159">
                  <c:v>5.2899999999999663</c:v>
                </c:pt>
                <c:pt idx="160">
                  <c:v>5.2999999999999661</c:v>
                </c:pt>
                <c:pt idx="161">
                  <c:v>5.3099999999999659</c:v>
                </c:pt>
                <c:pt idx="162">
                  <c:v>5.3199999999999656</c:v>
                </c:pt>
                <c:pt idx="163">
                  <c:v>5.3299999999999654</c:v>
                </c:pt>
                <c:pt idx="164">
                  <c:v>5.3399999999999652</c:v>
                </c:pt>
                <c:pt idx="165">
                  <c:v>5.349999999999965</c:v>
                </c:pt>
                <c:pt idx="166">
                  <c:v>5.3599999999999648</c:v>
                </c:pt>
                <c:pt idx="167">
                  <c:v>5.3699999999999646</c:v>
                </c:pt>
                <c:pt idx="168">
                  <c:v>5.3799999999999644</c:v>
                </c:pt>
                <c:pt idx="169">
                  <c:v>5.3899999999999642</c:v>
                </c:pt>
                <c:pt idx="170">
                  <c:v>5.3999999999999639</c:v>
                </c:pt>
                <c:pt idx="171">
                  <c:v>5.4099999999999637</c:v>
                </c:pt>
                <c:pt idx="172">
                  <c:v>5.4199999999999635</c:v>
                </c:pt>
                <c:pt idx="173">
                  <c:v>5.4299999999999633</c:v>
                </c:pt>
                <c:pt idx="174">
                  <c:v>5.4399999999999631</c:v>
                </c:pt>
                <c:pt idx="175">
                  <c:v>5.4499999999999629</c:v>
                </c:pt>
                <c:pt idx="176">
                  <c:v>5.4599999999999627</c:v>
                </c:pt>
                <c:pt idx="177">
                  <c:v>5.4699999999999624</c:v>
                </c:pt>
                <c:pt idx="178">
                  <c:v>5.4799999999999622</c:v>
                </c:pt>
                <c:pt idx="179">
                  <c:v>5.489999999999962</c:v>
                </c:pt>
                <c:pt idx="180">
                  <c:v>5.4999999999999618</c:v>
                </c:pt>
                <c:pt idx="181">
                  <c:v>5.5099999999999616</c:v>
                </c:pt>
                <c:pt idx="182">
                  <c:v>5.5199999999999614</c:v>
                </c:pt>
                <c:pt idx="183">
                  <c:v>5.5299999999999612</c:v>
                </c:pt>
                <c:pt idx="184">
                  <c:v>5.539999999999961</c:v>
                </c:pt>
                <c:pt idx="185">
                  <c:v>5.5499999999999607</c:v>
                </c:pt>
                <c:pt idx="186">
                  <c:v>5.5599999999999605</c:v>
                </c:pt>
                <c:pt idx="187">
                  <c:v>5.5699999999999603</c:v>
                </c:pt>
                <c:pt idx="188">
                  <c:v>5.5799999999999601</c:v>
                </c:pt>
                <c:pt idx="189">
                  <c:v>5.5899999999999599</c:v>
                </c:pt>
                <c:pt idx="190">
                  <c:v>5.5999999999999597</c:v>
                </c:pt>
                <c:pt idx="191">
                  <c:v>5.6099999999999595</c:v>
                </c:pt>
                <c:pt idx="192">
                  <c:v>5.6199999999999593</c:v>
                </c:pt>
                <c:pt idx="193">
                  <c:v>5.629999999999959</c:v>
                </c:pt>
                <c:pt idx="194">
                  <c:v>5.6399999999999588</c:v>
                </c:pt>
                <c:pt idx="195">
                  <c:v>5.6499999999999586</c:v>
                </c:pt>
                <c:pt idx="196">
                  <c:v>5.6599999999999584</c:v>
                </c:pt>
                <c:pt idx="197">
                  <c:v>5.6699999999999582</c:v>
                </c:pt>
                <c:pt idx="198">
                  <c:v>5.679999999999958</c:v>
                </c:pt>
                <c:pt idx="199">
                  <c:v>5.6899999999999578</c:v>
                </c:pt>
                <c:pt idx="200">
                  <c:v>5.6999999999999575</c:v>
                </c:pt>
                <c:pt idx="201">
                  <c:v>5.7999999999999572</c:v>
                </c:pt>
                <c:pt idx="202">
                  <c:v>5.8999999999999568</c:v>
                </c:pt>
                <c:pt idx="203">
                  <c:v>5.9999999999999565</c:v>
                </c:pt>
                <c:pt idx="204">
                  <c:v>6.0999999999999561</c:v>
                </c:pt>
                <c:pt idx="205">
                  <c:v>6.1999999999999558</c:v>
                </c:pt>
                <c:pt idx="206">
                  <c:v>6.2999999999999554</c:v>
                </c:pt>
                <c:pt idx="207">
                  <c:v>6.3999999999999551</c:v>
                </c:pt>
                <c:pt idx="208">
                  <c:v>6.4999999999999547</c:v>
                </c:pt>
                <c:pt idx="209">
                  <c:v>6.5999999999999543</c:v>
                </c:pt>
                <c:pt idx="210">
                  <c:v>6.699999999999954</c:v>
                </c:pt>
                <c:pt idx="211">
                  <c:v>6.7999999999999536</c:v>
                </c:pt>
                <c:pt idx="212">
                  <c:v>6.8999999999999533</c:v>
                </c:pt>
                <c:pt idx="213">
                  <c:v>6.9999999999999529</c:v>
                </c:pt>
                <c:pt idx="214">
                  <c:v>7.0999999999999526</c:v>
                </c:pt>
                <c:pt idx="215">
                  <c:v>7.1999999999999522</c:v>
                </c:pt>
                <c:pt idx="216">
                  <c:v>7.2999999999999519</c:v>
                </c:pt>
                <c:pt idx="217">
                  <c:v>7.3999999999999515</c:v>
                </c:pt>
                <c:pt idx="218">
                  <c:v>7.4999999999999512</c:v>
                </c:pt>
                <c:pt idx="219">
                  <c:v>7.5999999999999508</c:v>
                </c:pt>
                <c:pt idx="220">
                  <c:v>7.6999999999999504</c:v>
                </c:pt>
                <c:pt idx="221">
                  <c:v>7.7999999999999501</c:v>
                </c:pt>
                <c:pt idx="222">
                  <c:v>7.8999999999999497</c:v>
                </c:pt>
                <c:pt idx="223">
                  <c:v>7.9999999999999494</c:v>
                </c:pt>
                <c:pt idx="224">
                  <c:v>8.0999999999999499</c:v>
                </c:pt>
                <c:pt idx="225">
                  <c:v>8.1999999999999496</c:v>
                </c:pt>
                <c:pt idx="226">
                  <c:v>8.2999999999999492</c:v>
                </c:pt>
                <c:pt idx="227">
                  <c:v>8.3999999999999488</c:v>
                </c:pt>
                <c:pt idx="228">
                  <c:v>8.4999999999999485</c:v>
                </c:pt>
                <c:pt idx="229">
                  <c:v>8.5999999999999481</c:v>
                </c:pt>
                <c:pt idx="230">
                  <c:v>8.6999999999999478</c:v>
                </c:pt>
                <c:pt idx="231">
                  <c:v>8.7999999999999474</c:v>
                </c:pt>
                <c:pt idx="232">
                  <c:v>8.8999999999999471</c:v>
                </c:pt>
                <c:pt idx="233">
                  <c:v>8.9999999999999467</c:v>
                </c:pt>
                <c:pt idx="234">
                  <c:v>9.0999999999999464</c:v>
                </c:pt>
                <c:pt idx="235">
                  <c:v>9.199999999999946</c:v>
                </c:pt>
                <c:pt idx="236">
                  <c:v>9.2999999999999456</c:v>
                </c:pt>
                <c:pt idx="237">
                  <c:v>9.3999999999999453</c:v>
                </c:pt>
                <c:pt idx="238">
                  <c:v>9.4999999999999449</c:v>
                </c:pt>
                <c:pt idx="239">
                  <c:v>9.5999999999999446</c:v>
                </c:pt>
                <c:pt idx="240">
                  <c:v>9.6999999999999442</c:v>
                </c:pt>
                <c:pt idx="241">
                  <c:v>9.7999999999999439</c:v>
                </c:pt>
                <c:pt idx="242">
                  <c:v>9.8999999999999435</c:v>
                </c:pt>
                <c:pt idx="243">
                  <c:v>9.9999999999999432</c:v>
                </c:pt>
                <c:pt idx="244">
                  <c:v>10.099999999999943</c:v>
                </c:pt>
                <c:pt idx="245">
                  <c:v>10.199999999999942</c:v>
                </c:pt>
                <c:pt idx="246">
                  <c:v>10.299999999999942</c:v>
                </c:pt>
                <c:pt idx="247">
                  <c:v>10.399999999999942</c:v>
                </c:pt>
                <c:pt idx="248">
                  <c:v>10.499999999999941</c:v>
                </c:pt>
                <c:pt idx="249">
                  <c:v>10.599999999999941</c:v>
                </c:pt>
                <c:pt idx="250">
                  <c:v>10.699999999999941</c:v>
                </c:pt>
                <c:pt idx="251">
                  <c:v>10.79999999999994</c:v>
                </c:pt>
                <c:pt idx="252">
                  <c:v>10.89999999999994</c:v>
                </c:pt>
                <c:pt idx="253">
                  <c:v>10.99999999999994</c:v>
                </c:pt>
                <c:pt idx="254">
                  <c:v>11.099999999999939</c:v>
                </c:pt>
                <c:pt idx="255">
                  <c:v>11.199999999999939</c:v>
                </c:pt>
                <c:pt idx="256">
                  <c:v>11.299999999999939</c:v>
                </c:pt>
                <c:pt idx="257">
                  <c:v>11.399999999999938</c:v>
                </c:pt>
                <c:pt idx="258">
                  <c:v>11.499999999999938</c:v>
                </c:pt>
                <c:pt idx="259">
                  <c:v>11.599999999999937</c:v>
                </c:pt>
                <c:pt idx="260">
                  <c:v>11.699999999999937</c:v>
                </c:pt>
                <c:pt idx="261">
                  <c:v>11.799999999999937</c:v>
                </c:pt>
                <c:pt idx="262">
                  <c:v>11.899999999999936</c:v>
                </c:pt>
                <c:pt idx="263">
                  <c:v>11.999999999999936</c:v>
                </c:pt>
                <c:pt idx="264">
                  <c:v>12.099999999999936</c:v>
                </c:pt>
                <c:pt idx="265">
                  <c:v>12.199999999999935</c:v>
                </c:pt>
                <c:pt idx="266">
                  <c:v>12.299999999999935</c:v>
                </c:pt>
                <c:pt idx="267">
                  <c:v>12.399999999999935</c:v>
                </c:pt>
                <c:pt idx="268">
                  <c:v>12.499999999999934</c:v>
                </c:pt>
                <c:pt idx="269">
                  <c:v>12.599999999999934</c:v>
                </c:pt>
                <c:pt idx="270">
                  <c:v>12.699999999999934</c:v>
                </c:pt>
                <c:pt idx="271">
                  <c:v>12.799999999999933</c:v>
                </c:pt>
                <c:pt idx="272">
                  <c:v>12.899999999999933</c:v>
                </c:pt>
                <c:pt idx="273">
                  <c:v>12.999999999999932</c:v>
                </c:pt>
                <c:pt idx="274">
                  <c:v>13.099999999999932</c:v>
                </c:pt>
                <c:pt idx="275">
                  <c:v>13.199999999999932</c:v>
                </c:pt>
                <c:pt idx="276">
                  <c:v>13.299999999999931</c:v>
                </c:pt>
                <c:pt idx="277">
                  <c:v>13.399999999999931</c:v>
                </c:pt>
                <c:pt idx="278">
                  <c:v>13.499999999999931</c:v>
                </c:pt>
                <c:pt idx="279">
                  <c:v>13.59999999999993</c:v>
                </c:pt>
                <c:pt idx="280">
                  <c:v>13.69999999999993</c:v>
                </c:pt>
                <c:pt idx="281">
                  <c:v>13.79999999999993</c:v>
                </c:pt>
                <c:pt idx="282">
                  <c:v>13.899999999999929</c:v>
                </c:pt>
                <c:pt idx="283">
                  <c:v>13.999999999999929</c:v>
                </c:pt>
                <c:pt idx="284">
                  <c:v>14.099999999999929</c:v>
                </c:pt>
                <c:pt idx="285">
                  <c:v>14.199999999999928</c:v>
                </c:pt>
                <c:pt idx="286">
                  <c:v>14.299999999999928</c:v>
                </c:pt>
                <c:pt idx="287">
                  <c:v>14.399999999999928</c:v>
                </c:pt>
                <c:pt idx="288">
                  <c:v>14.499999999999927</c:v>
                </c:pt>
                <c:pt idx="289">
                  <c:v>14.599999999999927</c:v>
                </c:pt>
                <c:pt idx="290">
                  <c:v>14.699999999999926</c:v>
                </c:pt>
                <c:pt idx="291">
                  <c:v>14.799999999999926</c:v>
                </c:pt>
                <c:pt idx="292">
                  <c:v>14.899999999999926</c:v>
                </c:pt>
                <c:pt idx="293">
                  <c:v>14.999999999999925</c:v>
                </c:pt>
                <c:pt idx="294">
                  <c:v>15.099999999999925</c:v>
                </c:pt>
                <c:pt idx="295">
                  <c:v>15.199999999999925</c:v>
                </c:pt>
                <c:pt idx="296">
                  <c:v>15.299999999999924</c:v>
                </c:pt>
                <c:pt idx="297">
                  <c:v>15.399999999999924</c:v>
                </c:pt>
                <c:pt idx="298">
                  <c:v>15.499999999999924</c:v>
                </c:pt>
                <c:pt idx="299">
                  <c:v>15.599999999999923</c:v>
                </c:pt>
                <c:pt idx="300">
                  <c:v>15.699999999999923</c:v>
                </c:pt>
                <c:pt idx="301">
                  <c:v>15.799999999999923</c:v>
                </c:pt>
                <c:pt idx="302">
                  <c:v>15.899999999999922</c:v>
                </c:pt>
                <c:pt idx="303">
                  <c:v>15.999999999999922</c:v>
                </c:pt>
                <c:pt idx="304">
                  <c:v>16.099999999999923</c:v>
                </c:pt>
                <c:pt idx="305">
                  <c:v>16.199999999999925</c:v>
                </c:pt>
                <c:pt idx="306">
                  <c:v>16.299999999999926</c:v>
                </c:pt>
                <c:pt idx="307">
                  <c:v>16.399999999999928</c:v>
                </c:pt>
                <c:pt idx="308">
                  <c:v>16.499999999999929</c:v>
                </c:pt>
                <c:pt idx="309">
                  <c:v>16.59999999999993</c:v>
                </c:pt>
                <c:pt idx="310">
                  <c:v>16.699999999999932</c:v>
                </c:pt>
                <c:pt idx="311">
                  <c:v>16.799999999999933</c:v>
                </c:pt>
                <c:pt idx="312">
                  <c:v>16.899999999999935</c:v>
                </c:pt>
                <c:pt idx="313">
                  <c:v>16.999999999999936</c:v>
                </c:pt>
                <c:pt idx="314">
                  <c:v>17.099999999999937</c:v>
                </c:pt>
                <c:pt idx="315">
                  <c:v>17.199999999999939</c:v>
                </c:pt>
                <c:pt idx="316">
                  <c:v>17.29999999999994</c:v>
                </c:pt>
                <c:pt idx="317">
                  <c:v>17.399999999999942</c:v>
                </c:pt>
                <c:pt idx="318">
                  <c:v>17.499999999999943</c:v>
                </c:pt>
                <c:pt idx="319">
                  <c:v>17.599999999999945</c:v>
                </c:pt>
                <c:pt idx="320">
                  <c:v>17.699999999999946</c:v>
                </c:pt>
                <c:pt idx="321">
                  <c:v>17.799999999999947</c:v>
                </c:pt>
                <c:pt idx="322">
                  <c:v>17.899999999999949</c:v>
                </c:pt>
                <c:pt idx="323">
                  <c:v>17.99999999999995</c:v>
                </c:pt>
                <c:pt idx="324">
                  <c:v>18.099999999999952</c:v>
                </c:pt>
                <c:pt idx="325">
                  <c:v>18.199999999999953</c:v>
                </c:pt>
                <c:pt idx="326">
                  <c:v>18.299999999999955</c:v>
                </c:pt>
                <c:pt idx="327">
                  <c:v>18.399999999999956</c:v>
                </c:pt>
                <c:pt idx="328">
                  <c:v>18.499999999999957</c:v>
                </c:pt>
                <c:pt idx="329">
                  <c:v>18.599999999999959</c:v>
                </c:pt>
                <c:pt idx="330">
                  <c:v>18.69999999999996</c:v>
                </c:pt>
                <c:pt idx="331">
                  <c:v>18.799999999999962</c:v>
                </c:pt>
                <c:pt idx="332">
                  <c:v>18.899999999999963</c:v>
                </c:pt>
                <c:pt idx="333">
                  <c:v>18.999999999999964</c:v>
                </c:pt>
                <c:pt idx="334">
                  <c:v>19.099999999999966</c:v>
                </c:pt>
                <c:pt idx="335">
                  <c:v>19.199999999999967</c:v>
                </c:pt>
                <c:pt idx="336">
                  <c:v>19.299999999999969</c:v>
                </c:pt>
                <c:pt idx="337">
                  <c:v>19.39999999999997</c:v>
                </c:pt>
                <c:pt idx="338">
                  <c:v>19.499999999999972</c:v>
                </c:pt>
                <c:pt idx="339">
                  <c:v>19.599999999999973</c:v>
                </c:pt>
                <c:pt idx="340">
                  <c:v>19.699999999999974</c:v>
                </c:pt>
                <c:pt idx="341">
                  <c:v>19.799999999999976</c:v>
                </c:pt>
                <c:pt idx="342">
                  <c:v>19.899999999999977</c:v>
                </c:pt>
                <c:pt idx="343">
                  <c:v>19.999999999999979</c:v>
                </c:pt>
                <c:pt idx="344">
                  <c:v>20.09999999999998</c:v>
                </c:pt>
                <c:pt idx="345">
                  <c:v>20.199999999999982</c:v>
                </c:pt>
                <c:pt idx="346">
                  <c:v>20.299999999999983</c:v>
                </c:pt>
                <c:pt idx="347">
                  <c:v>20.399999999999984</c:v>
                </c:pt>
                <c:pt idx="348">
                  <c:v>20.499999999999986</c:v>
                </c:pt>
                <c:pt idx="349">
                  <c:v>20.599999999999987</c:v>
                </c:pt>
                <c:pt idx="350">
                  <c:v>20.699999999999989</c:v>
                </c:pt>
                <c:pt idx="351">
                  <c:v>20.79999999999999</c:v>
                </c:pt>
                <c:pt idx="352">
                  <c:v>20.899999999999991</c:v>
                </c:pt>
                <c:pt idx="353">
                  <c:v>20.999999999999993</c:v>
                </c:pt>
                <c:pt idx="354">
                  <c:v>21.099999999999994</c:v>
                </c:pt>
                <c:pt idx="355">
                  <c:v>21.199999999999996</c:v>
                </c:pt>
                <c:pt idx="356">
                  <c:v>21.299999999999997</c:v>
                </c:pt>
                <c:pt idx="357">
                  <c:v>21.4</c:v>
                </c:pt>
                <c:pt idx="358">
                  <c:v>21.5</c:v>
                </c:pt>
                <c:pt idx="359">
                  <c:v>21.6</c:v>
                </c:pt>
                <c:pt idx="360">
                  <c:v>21.700000000000003</c:v>
                </c:pt>
                <c:pt idx="361">
                  <c:v>21.800000000000004</c:v>
                </c:pt>
                <c:pt idx="362">
                  <c:v>21.900000000000006</c:v>
                </c:pt>
                <c:pt idx="363">
                  <c:v>22.000000000000007</c:v>
                </c:pt>
                <c:pt idx="364">
                  <c:v>22.100000000000009</c:v>
                </c:pt>
                <c:pt idx="365">
                  <c:v>22.20000000000001</c:v>
                </c:pt>
                <c:pt idx="366">
                  <c:v>22.300000000000011</c:v>
                </c:pt>
                <c:pt idx="367">
                  <c:v>22.400000000000013</c:v>
                </c:pt>
                <c:pt idx="368">
                  <c:v>22.500000000000014</c:v>
                </c:pt>
                <c:pt idx="369">
                  <c:v>22.600000000000016</c:v>
                </c:pt>
                <c:pt idx="370">
                  <c:v>22.700000000000017</c:v>
                </c:pt>
                <c:pt idx="371">
                  <c:v>22.800000000000018</c:v>
                </c:pt>
                <c:pt idx="372">
                  <c:v>22.90000000000002</c:v>
                </c:pt>
                <c:pt idx="373">
                  <c:v>23.000000000000021</c:v>
                </c:pt>
                <c:pt idx="374">
                  <c:v>23.100000000000023</c:v>
                </c:pt>
                <c:pt idx="375">
                  <c:v>23.200000000000024</c:v>
                </c:pt>
                <c:pt idx="376">
                  <c:v>23.300000000000026</c:v>
                </c:pt>
                <c:pt idx="377">
                  <c:v>23.400000000000027</c:v>
                </c:pt>
                <c:pt idx="378">
                  <c:v>23.500000000000028</c:v>
                </c:pt>
                <c:pt idx="379">
                  <c:v>23.60000000000003</c:v>
                </c:pt>
                <c:pt idx="380">
                  <c:v>23.700000000000031</c:v>
                </c:pt>
                <c:pt idx="381">
                  <c:v>23.800000000000033</c:v>
                </c:pt>
                <c:pt idx="382">
                  <c:v>23.900000000000034</c:v>
                </c:pt>
                <c:pt idx="383">
                  <c:v>24.000000000000036</c:v>
                </c:pt>
                <c:pt idx="384">
                  <c:v>24.100000000000037</c:v>
                </c:pt>
                <c:pt idx="385">
                  <c:v>24.200000000000038</c:v>
                </c:pt>
                <c:pt idx="386">
                  <c:v>24.30000000000004</c:v>
                </c:pt>
                <c:pt idx="387">
                  <c:v>24.400000000000041</c:v>
                </c:pt>
                <c:pt idx="388">
                  <c:v>24.500000000000043</c:v>
                </c:pt>
                <c:pt idx="389">
                  <c:v>24.600000000000044</c:v>
                </c:pt>
                <c:pt idx="390">
                  <c:v>24.700000000000045</c:v>
                </c:pt>
                <c:pt idx="391">
                  <c:v>24.800000000000047</c:v>
                </c:pt>
                <c:pt idx="392">
                  <c:v>24.900000000000048</c:v>
                </c:pt>
                <c:pt idx="393">
                  <c:v>25.00000000000005</c:v>
                </c:pt>
                <c:pt idx="394">
                  <c:v>25.100000000000051</c:v>
                </c:pt>
                <c:pt idx="395">
                  <c:v>25.200000000000053</c:v>
                </c:pt>
                <c:pt idx="396">
                  <c:v>25.300000000000054</c:v>
                </c:pt>
                <c:pt idx="397">
                  <c:v>25.400000000000055</c:v>
                </c:pt>
                <c:pt idx="398">
                  <c:v>25.500000000000057</c:v>
                </c:pt>
                <c:pt idx="399">
                  <c:v>25.600000000000058</c:v>
                </c:pt>
                <c:pt idx="400">
                  <c:v>25.70000000000006</c:v>
                </c:pt>
                <c:pt idx="401">
                  <c:v>25.800000000000061</c:v>
                </c:pt>
                <c:pt idx="402">
                  <c:v>25.900000000000063</c:v>
                </c:pt>
                <c:pt idx="403">
                  <c:v>26.000000000000064</c:v>
                </c:pt>
                <c:pt idx="404">
                  <c:v>26.100000000000065</c:v>
                </c:pt>
                <c:pt idx="405">
                  <c:v>26.200000000000067</c:v>
                </c:pt>
                <c:pt idx="406">
                  <c:v>26.300000000000068</c:v>
                </c:pt>
                <c:pt idx="407">
                  <c:v>26.40000000000007</c:v>
                </c:pt>
                <c:pt idx="408">
                  <c:v>26.500000000000071</c:v>
                </c:pt>
                <c:pt idx="409">
                  <c:v>26.600000000000072</c:v>
                </c:pt>
                <c:pt idx="410">
                  <c:v>26.700000000000074</c:v>
                </c:pt>
                <c:pt idx="411">
                  <c:v>26.800000000000075</c:v>
                </c:pt>
                <c:pt idx="412">
                  <c:v>26.900000000000077</c:v>
                </c:pt>
                <c:pt idx="413">
                  <c:v>27.000000000000078</c:v>
                </c:pt>
                <c:pt idx="414">
                  <c:v>27.10000000000008</c:v>
                </c:pt>
                <c:pt idx="415">
                  <c:v>27.200000000000081</c:v>
                </c:pt>
                <c:pt idx="416">
                  <c:v>27.300000000000082</c:v>
                </c:pt>
                <c:pt idx="417">
                  <c:v>27.400000000000084</c:v>
                </c:pt>
                <c:pt idx="418">
                  <c:v>27.500000000000085</c:v>
                </c:pt>
                <c:pt idx="419">
                  <c:v>27.600000000000087</c:v>
                </c:pt>
                <c:pt idx="420">
                  <c:v>27.700000000000088</c:v>
                </c:pt>
                <c:pt idx="421">
                  <c:v>27.80000000000009</c:v>
                </c:pt>
                <c:pt idx="422">
                  <c:v>27.900000000000091</c:v>
                </c:pt>
                <c:pt idx="423">
                  <c:v>28.000000000000092</c:v>
                </c:pt>
                <c:pt idx="424">
                  <c:v>28.100000000000094</c:v>
                </c:pt>
                <c:pt idx="425">
                  <c:v>28.200000000000095</c:v>
                </c:pt>
                <c:pt idx="426">
                  <c:v>28.300000000000097</c:v>
                </c:pt>
                <c:pt idx="427">
                  <c:v>28.400000000000098</c:v>
                </c:pt>
                <c:pt idx="428">
                  <c:v>28.500000000000099</c:v>
                </c:pt>
                <c:pt idx="429">
                  <c:v>28.600000000000101</c:v>
                </c:pt>
                <c:pt idx="430">
                  <c:v>28.700000000000102</c:v>
                </c:pt>
                <c:pt idx="431">
                  <c:v>28.800000000000104</c:v>
                </c:pt>
                <c:pt idx="432">
                  <c:v>28.900000000000105</c:v>
                </c:pt>
                <c:pt idx="433">
                  <c:v>29.000000000000107</c:v>
                </c:pt>
                <c:pt idx="434">
                  <c:v>29.100000000000108</c:v>
                </c:pt>
                <c:pt idx="435">
                  <c:v>29.200000000000109</c:v>
                </c:pt>
                <c:pt idx="436">
                  <c:v>29.300000000000111</c:v>
                </c:pt>
                <c:pt idx="437">
                  <c:v>29.400000000000112</c:v>
                </c:pt>
                <c:pt idx="438">
                  <c:v>29.500000000000114</c:v>
                </c:pt>
                <c:pt idx="439">
                  <c:v>29.600000000000115</c:v>
                </c:pt>
                <c:pt idx="440">
                  <c:v>29.700000000000117</c:v>
                </c:pt>
                <c:pt idx="441">
                  <c:v>29.800000000000118</c:v>
                </c:pt>
                <c:pt idx="442">
                  <c:v>29.900000000000119</c:v>
                </c:pt>
                <c:pt idx="443">
                  <c:v>30.000000000000121</c:v>
                </c:pt>
                <c:pt idx="444">
                  <c:v>30.100000000000122</c:v>
                </c:pt>
                <c:pt idx="445">
                  <c:v>30.200000000000124</c:v>
                </c:pt>
                <c:pt idx="446">
                  <c:v>30.300000000000125</c:v>
                </c:pt>
                <c:pt idx="447">
                  <c:v>30.400000000000126</c:v>
                </c:pt>
                <c:pt idx="448">
                  <c:v>30.500000000000128</c:v>
                </c:pt>
                <c:pt idx="449">
                  <c:v>30.600000000000129</c:v>
                </c:pt>
                <c:pt idx="450">
                  <c:v>30.700000000000131</c:v>
                </c:pt>
                <c:pt idx="451">
                  <c:v>30.800000000000132</c:v>
                </c:pt>
                <c:pt idx="452">
                  <c:v>30.900000000000134</c:v>
                </c:pt>
                <c:pt idx="453">
                  <c:v>31.000000000000135</c:v>
                </c:pt>
                <c:pt idx="454">
                  <c:v>31.100000000000136</c:v>
                </c:pt>
                <c:pt idx="455">
                  <c:v>31.200000000000138</c:v>
                </c:pt>
                <c:pt idx="456">
                  <c:v>31.300000000000139</c:v>
                </c:pt>
                <c:pt idx="457">
                  <c:v>31.400000000000141</c:v>
                </c:pt>
                <c:pt idx="458">
                  <c:v>31.500000000000142</c:v>
                </c:pt>
                <c:pt idx="459">
                  <c:v>31.600000000000144</c:v>
                </c:pt>
                <c:pt idx="460">
                  <c:v>31.700000000000145</c:v>
                </c:pt>
                <c:pt idx="461">
                  <c:v>31.800000000000146</c:v>
                </c:pt>
                <c:pt idx="462">
                  <c:v>31.900000000000148</c:v>
                </c:pt>
                <c:pt idx="463">
                  <c:v>32.000000000000149</c:v>
                </c:pt>
                <c:pt idx="464">
                  <c:v>32.100000000000151</c:v>
                </c:pt>
                <c:pt idx="465">
                  <c:v>32.200000000000152</c:v>
                </c:pt>
                <c:pt idx="466">
                  <c:v>32.300000000000153</c:v>
                </c:pt>
                <c:pt idx="467">
                  <c:v>32.400000000000155</c:v>
                </c:pt>
                <c:pt idx="468">
                  <c:v>32.500000000000156</c:v>
                </c:pt>
                <c:pt idx="469">
                  <c:v>32.600000000000158</c:v>
                </c:pt>
                <c:pt idx="470">
                  <c:v>32.700000000000159</c:v>
                </c:pt>
                <c:pt idx="471">
                  <c:v>32.800000000000161</c:v>
                </c:pt>
                <c:pt idx="472">
                  <c:v>32.900000000000162</c:v>
                </c:pt>
                <c:pt idx="473">
                  <c:v>33.000000000000163</c:v>
                </c:pt>
                <c:pt idx="474">
                  <c:v>33.100000000000165</c:v>
                </c:pt>
                <c:pt idx="475">
                  <c:v>33.200000000000166</c:v>
                </c:pt>
                <c:pt idx="476">
                  <c:v>33.300000000000168</c:v>
                </c:pt>
                <c:pt idx="477">
                  <c:v>33.400000000000169</c:v>
                </c:pt>
                <c:pt idx="478">
                  <c:v>33.500000000000171</c:v>
                </c:pt>
                <c:pt idx="479">
                  <c:v>33.600000000000172</c:v>
                </c:pt>
                <c:pt idx="480">
                  <c:v>33.700000000000173</c:v>
                </c:pt>
                <c:pt idx="481">
                  <c:v>33.800000000000175</c:v>
                </c:pt>
                <c:pt idx="482">
                  <c:v>33.900000000000176</c:v>
                </c:pt>
                <c:pt idx="483">
                  <c:v>34.000000000000178</c:v>
                </c:pt>
                <c:pt idx="484">
                  <c:v>34.100000000000179</c:v>
                </c:pt>
                <c:pt idx="485">
                  <c:v>34.20000000000018</c:v>
                </c:pt>
                <c:pt idx="486">
                  <c:v>34.300000000000182</c:v>
                </c:pt>
                <c:pt idx="487">
                  <c:v>34.400000000000183</c:v>
                </c:pt>
                <c:pt idx="488">
                  <c:v>34.500000000000185</c:v>
                </c:pt>
                <c:pt idx="489">
                  <c:v>34.600000000000186</c:v>
                </c:pt>
                <c:pt idx="490">
                  <c:v>34.700000000000188</c:v>
                </c:pt>
                <c:pt idx="491">
                  <c:v>34.800000000000189</c:v>
                </c:pt>
                <c:pt idx="492">
                  <c:v>34.90000000000019</c:v>
                </c:pt>
                <c:pt idx="493">
                  <c:v>35.000000000000192</c:v>
                </c:pt>
                <c:pt idx="494">
                  <c:v>35.100000000000193</c:v>
                </c:pt>
                <c:pt idx="495">
                  <c:v>35.200000000000195</c:v>
                </c:pt>
                <c:pt idx="496">
                  <c:v>35.300000000000196</c:v>
                </c:pt>
                <c:pt idx="497">
                  <c:v>35.400000000000198</c:v>
                </c:pt>
                <c:pt idx="498">
                  <c:v>35.500000000000199</c:v>
                </c:pt>
                <c:pt idx="499">
                  <c:v>35.6000000000002</c:v>
                </c:pt>
                <c:pt idx="500">
                  <c:v>35.700000000000202</c:v>
                </c:pt>
                <c:pt idx="501">
                  <c:v>35.800000000000203</c:v>
                </c:pt>
                <c:pt idx="502">
                  <c:v>35.900000000000205</c:v>
                </c:pt>
                <c:pt idx="503">
                  <c:v>36.000000000000206</c:v>
                </c:pt>
                <c:pt idx="504">
                  <c:v>36.100000000000207</c:v>
                </c:pt>
                <c:pt idx="505">
                  <c:v>36.200000000000209</c:v>
                </c:pt>
                <c:pt idx="506">
                  <c:v>36.30000000000021</c:v>
                </c:pt>
                <c:pt idx="507">
                  <c:v>36.400000000000212</c:v>
                </c:pt>
                <c:pt idx="508">
                  <c:v>36.500000000000213</c:v>
                </c:pt>
                <c:pt idx="509">
                  <c:v>36.600000000000215</c:v>
                </c:pt>
                <c:pt idx="510">
                  <c:v>36.700000000000216</c:v>
                </c:pt>
                <c:pt idx="511">
                  <c:v>36.800000000000217</c:v>
                </c:pt>
                <c:pt idx="512">
                  <c:v>36.900000000000219</c:v>
                </c:pt>
                <c:pt idx="513">
                  <c:v>37.00000000000022</c:v>
                </c:pt>
                <c:pt idx="514">
                  <c:v>37.100000000000222</c:v>
                </c:pt>
                <c:pt idx="515">
                  <c:v>37.200000000000223</c:v>
                </c:pt>
                <c:pt idx="516">
                  <c:v>37.300000000000225</c:v>
                </c:pt>
                <c:pt idx="517">
                  <c:v>37.400000000000226</c:v>
                </c:pt>
                <c:pt idx="518">
                  <c:v>37.500000000000227</c:v>
                </c:pt>
                <c:pt idx="519">
                  <c:v>37.600000000000229</c:v>
                </c:pt>
                <c:pt idx="520">
                  <c:v>37.70000000000023</c:v>
                </c:pt>
                <c:pt idx="521">
                  <c:v>37.800000000000232</c:v>
                </c:pt>
                <c:pt idx="522">
                  <c:v>37.900000000000233</c:v>
                </c:pt>
                <c:pt idx="523">
                  <c:v>38.000000000000234</c:v>
                </c:pt>
                <c:pt idx="524">
                  <c:v>38.100000000000236</c:v>
                </c:pt>
                <c:pt idx="525">
                  <c:v>38.200000000000237</c:v>
                </c:pt>
                <c:pt idx="526">
                  <c:v>38.300000000000239</c:v>
                </c:pt>
                <c:pt idx="527">
                  <c:v>38.40000000000024</c:v>
                </c:pt>
                <c:pt idx="528">
                  <c:v>38.500000000000242</c:v>
                </c:pt>
                <c:pt idx="529">
                  <c:v>38.600000000000243</c:v>
                </c:pt>
                <c:pt idx="530">
                  <c:v>38.700000000000244</c:v>
                </c:pt>
                <c:pt idx="531">
                  <c:v>38.800000000000246</c:v>
                </c:pt>
                <c:pt idx="532">
                  <c:v>38.900000000000247</c:v>
                </c:pt>
                <c:pt idx="533">
                  <c:v>39.000000000000249</c:v>
                </c:pt>
                <c:pt idx="534">
                  <c:v>39.10000000000025</c:v>
                </c:pt>
                <c:pt idx="535">
                  <c:v>39.200000000000252</c:v>
                </c:pt>
                <c:pt idx="536">
                  <c:v>39.300000000000253</c:v>
                </c:pt>
                <c:pt idx="537">
                  <c:v>39.400000000000254</c:v>
                </c:pt>
                <c:pt idx="538">
                  <c:v>39.500000000000256</c:v>
                </c:pt>
                <c:pt idx="539">
                  <c:v>39.600000000000257</c:v>
                </c:pt>
                <c:pt idx="540">
                  <c:v>39.700000000000259</c:v>
                </c:pt>
                <c:pt idx="541">
                  <c:v>39.80000000000026</c:v>
                </c:pt>
                <c:pt idx="542">
                  <c:v>39.900000000000261</c:v>
                </c:pt>
                <c:pt idx="543">
                  <c:v>40.000000000000263</c:v>
                </c:pt>
                <c:pt idx="544">
                  <c:v>40.100000000000264</c:v>
                </c:pt>
                <c:pt idx="545">
                  <c:v>40.200000000000266</c:v>
                </c:pt>
                <c:pt idx="546">
                  <c:v>40.300000000000267</c:v>
                </c:pt>
                <c:pt idx="547">
                  <c:v>40.400000000000269</c:v>
                </c:pt>
                <c:pt idx="548">
                  <c:v>40.50000000000027</c:v>
                </c:pt>
                <c:pt idx="549">
                  <c:v>40.600000000000271</c:v>
                </c:pt>
                <c:pt idx="550">
                  <c:v>40.700000000000273</c:v>
                </c:pt>
                <c:pt idx="551">
                  <c:v>40.800000000000274</c:v>
                </c:pt>
                <c:pt idx="552">
                  <c:v>40.900000000000276</c:v>
                </c:pt>
                <c:pt idx="553">
                  <c:v>41.000000000000277</c:v>
                </c:pt>
                <c:pt idx="554">
                  <c:v>41.100000000000279</c:v>
                </c:pt>
                <c:pt idx="555">
                  <c:v>41.20000000000028</c:v>
                </c:pt>
                <c:pt idx="556">
                  <c:v>41.300000000000281</c:v>
                </c:pt>
                <c:pt idx="557">
                  <c:v>41.400000000000283</c:v>
                </c:pt>
                <c:pt idx="558">
                  <c:v>41.500000000000284</c:v>
                </c:pt>
                <c:pt idx="559">
                  <c:v>41.600000000000286</c:v>
                </c:pt>
                <c:pt idx="560">
                  <c:v>41.700000000000287</c:v>
                </c:pt>
                <c:pt idx="561">
                  <c:v>41.800000000000288</c:v>
                </c:pt>
                <c:pt idx="562">
                  <c:v>41.90000000000029</c:v>
                </c:pt>
                <c:pt idx="563">
                  <c:v>42.000000000000291</c:v>
                </c:pt>
                <c:pt idx="564">
                  <c:v>42.100000000000293</c:v>
                </c:pt>
                <c:pt idx="565">
                  <c:v>42.200000000000294</c:v>
                </c:pt>
                <c:pt idx="566">
                  <c:v>42.300000000000296</c:v>
                </c:pt>
                <c:pt idx="567">
                  <c:v>42.400000000000297</c:v>
                </c:pt>
                <c:pt idx="568">
                  <c:v>42.500000000000298</c:v>
                </c:pt>
                <c:pt idx="569">
                  <c:v>42.6000000000003</c:v>
                </c:pt>
                <c:pt idx="570">
                  <c:v>42.700000000000301</c:v>
                </c:pt>
                <c:pt idx="571">
                  <c:v>42.800000000000303</c:v>
                </c:pt>
                <c:pt idx="572">
                  <c:v>42.900000000000304</c:v>
                </c:pt>
                <c:pt idx="573">
                  <c:v>43.000000000000306</c:v>
                </c:pt>
                <c:pt idx="574">
                  <c:v>43.100000000000307</c:v>
                </c:pt>
                <c:pt idx="575">
                  <c:v>43.200000000000308</c:v>
                </c:pt>
                <c:pt idx="576">
                  <c:v>43.30000000000031</c:v>
                </c:pt>
                <c:pt idx="577">
                  <c:v>43.400000000000311</c:v>
                </c:pt>
                <c:pt idx="578">
                  <c:v>43.500000000000313</c:v>
                </c:pt>
                <c:pt idx="579">
                  <c:v>43.600000000000314</c:v>
                </c:pt>
                <c:pt idx="580">
                  <c:v>43.700000000000315</c:v>
                </c:pt>
                <c:pt idx="581">
                  <c:v>43.800000000000317</c:v>
                </c:pt>
                <c:pt idx="582">
                  <c:v>43.900000000000318</c:v>
                </c:pt>
                <c:pt idx="583">
                  <c:v>44.00000000000032</c:v>
                </c:pt>
                <c:pt idx="584">
                  <c:v>44.100000000000321</c:v>
                </c:pt>
                <c:pt idx="585">
                  <c:v>44.200000000000323</c:v>
                </c:pt>
                <c:pt idx="586">
                  <c:v>44.300000000000324</c:v>
                </c:pt>
                <c:pt idx="587">
                  <c:v>44.400000000000325</c:v>
                </c:pt>
                <c:pt idx="588">
                  <c:v>44.500000000000327</c:v>
                </c:pt>
                <c:pt idx="589">
                  <c:v>44.600000000000328</c:v>
                </c:pt>
                <c:pt idx="590">
                  <c:v>44.70000000000033</c:v>
                </c:pt>
                <c:pt idx="591">
                  <c:v>44.800000000000331</c:v>
                </c:pt>
                <c:pt idx="592">
                  <c:v>44.900000000000333</c:v>
                </c:pt>
                <c:pt idx="593">
                  <c:v>45.000000000000334</c:v>
                </c:pt>
                <c:pt idx="594">
                  <c:v>45.100000000000335</c:v>
                </c:pt>
                <c:pt idx="595">
                  <c:v>45.200000000000337</c:v>
                </c:pt>
                <c:pt idx="596">
                  <c:v>45.300000000000338</c:v>
                </c:pt>
                <c:pt idx="597">
                  <c:v>45.40000000000034</c:v>
                </c:pt>
                <c:pt idx="598">
                  <c:v>45.500000000000341</c:v>
                </c:pt>
                <c:pt idx="599">
                  <c:v>45.600000000000342</c:v>
                </c:pt>
                <c:pt idx="600">
                  <c:v>45.700000000000344</c:v>
                </c:pt>
                <c:pt idx="601">
                  <c:v>45.800000000000345</c:v>
                </c:pt>
                <c:pt idx="602">
                  <c:v>45.900000000000347</c:v>
                </c:pt>
                <c:pt idx="603">
                  <c:v>46.000000000000348</c:v>
                </c:pt>
                <c:pt idx="604">
                  <c:v>46.10000000000035</c:v>
                </c:pt>
                <c:pt idx="605">
                  <c:v>46.200000000000351</c:v>
                </c:pt>
                <c:pt idx="606">
                  <c:v>46.300000000000352</c:v>
                </c:pt>
                <c:pt idx="607">
                  <c:v>46.400000000000354</c:v>
                </c:pt>
                <c:pt idx="608">
                  <c:v>46.500000000000355</c:v>
                </c:pt>
                <c:pt idx="609">
                  <c:v>46.600000000000357</c:v>
                </c:pt>
                <c:pt idx="610">
                  <c:v>46.700000000000358</c:v>
                </c:pt>
                <c:pt idx="611">
                  <c:v>46.80000000000036</c:v>
                </c:pt>
                <c:pt idx="612">
                  <c:v>46.900000000000361</c:v>
                </c:pt>
                <c:pt idx="613">
                  <c:v>47.000000000000362</c:v>
                </c:pt>
                <c:pt idx="614">
                  <c:v>47.100000000000364</c:v>
                </c:pt>
                <c:pt idx="615">
                  <c:v>47.200000000000365</c:v>
                </c:pt>
                <c:pt idx="616">
                  <c:v>47.300000000000367</c:v>
                </c:pt>
                <c:pt idx="617">
                  <c:v>47.400000000000368</c:v>
                </c:pt>
                <c:pt idx="618">
                  <c:v>47.500000000000369</c:v>
                </c:pt>
                <c:pt idx="619">
                  <c:v>47.600000000000371</c:v>
                </c:pt>
                <c:pt idx="620">
                  <c:v>47.700000000000372</c:v>
                </c:pt>
                <c:pt idx="621">
                  <c:v>47.800000000000374</c:v>
                </c:pt>
                <c:pt idx="622">
                  <c:v>47.900000000000375</c:v>
                </c:pt>
                <c:pt idx="623">
                  <c:v>48.000000000000377</c:v>
                </c:pt>
                <c:pt idx="624">
                  <c:v>48.100000000000378</c:v>
                </c:pt>
                <c:pt idx="625">
                  <c:v>48.200000000000379</c:v>
                </c:pt>
                <c:pt idx="626">
                  <c:v>48.300000000000381</c:v>
                </c:pt>
                <c:pt idx="627">
                  <c:v>48.400000000000382</c:v>
                </c:pt>
                <c:pt idx="628">
                  <c:v>48.500000000000384</c:v>
                </c:pt>
                <c:pt idx="629">
                  <c:v>48.600000000000385</c:v>
                </c:pt>
                <c:pt idx="630">
                  <c:v>48.700000000000387</c:v>
                </c:pt>
                <c:pt idx="631">
                  <c:v>48.800000000000388</c:v>
                </c:pt>
                <c:pt idx="632">
                  <c:v>48.900000000000389</c:v>
                </c:pt>
                <c:pt idx="633">
                  <c:v>49.000000000000391</c:v>
                </c:pt>
                <c:pt idx="634">
                  <c:v>49.100000000000392</c:v>
                </c:pt>
                <c:pt idx="635">
                  <c:v>49.200000000000394</c:v>
                </c:pt>
                <c:pt idx="636">
                  <c:v>49.300000000000395</c:v>
                </c:pt>
                <c:pt idx="637">
                  <c:v>49.400000000000396</c:v>
                </c:pt>
                <c:pt idx="638">
                  <c:v>49.500000000000398</c:v>
                </c:pt>
                <c:pt idx="639">
                  <c:v>49.600000000000399</c:v>
                </c:pt>
                <c:pt idx="640">
                  <c:v>49.700000000000401</c:v>
                </c:pt>
                <c:pt idx="641">
                  <c:v>49.800000000000402</c:v>
                </c:pt>
                <c:pt idx="642">
                  <c:v>49.900000000000404</c:v>
                </c:pt>
                <c:pt idx="643">
                  <c:v>50.000000000000405</c:v>
                </c:pt>
                <c:pt idx="644">
                  <c:v>50.100000000000406</c:v>
                </c:pt>
                <c:pt idx="645">
                  <c:v>50.200000000000408</c:v>
                </c:pt>
                <c:pt idx="646">
                  <c:v>50.300000000000409</c:v>
                </c:pt>
                <c:pt idx="647">
                  <c:v>50.400000000000411</c:v>
                </c:pt>
                <c:pt idx="648">
                  <c:v>50.500000000000412</c:v>
                </c:pt>
                <c:pt idx="649">
                  <c:v>50.600000000000414</c:v>
                </c:pt>
                <c:pt idx="650">
                  <c:v>50.700000000000415</c:v>
                </c:pt>
                <c:pt idx="651">
                  <c:v>50.800000000000416</c:v>
                </c:pt>
                <c:pt idx="652">
                  <c:v>50.900000000000418</c:v>
                </c:pt>
                <c:pt idx="653">
                  <c:v>51.000000000000419</c:v>
                </c:pt>
                <c:pt idx="654">
                  <c:v>51.100000000000421</c:v>
                </c:pt>
                <c:pt idx="655">
                  <c:v>51.200000000000422</c:v>
                </c:pt>
                <c:pt idx="656">
                  <c:v>51.300000000000423</c:v>
                </c:pt>
                <c:pt idx="657">
                  <c:v>51.300100000000427</c:v>
                </c:pt>
                <c:pt idx="658">
                  <c:v>51.30020000000043</c:v>
                </c:pt>
                <c:pt idx="659">
                  <c:v>51.300300000000433</c:v>
                </c:pt>
                <c:pt idx="660">
                  <c:v>51.300400000000437</c:v>
                </c:pt>
                <c:pt idx="661">
                  <c:v>51.30050000000044</c:v>
                </c:pt>
                <c:pt idx="662">
                  <c:v>51.300600000000443</c:v>
                </c:pt>
                <c:pt idx="663">
                  <c:v>51.300700000000447</c:v>
                </c:pt>
                <c:pt idx="664">
                  <c:v>51.30080000000045</c:v>
                </c:pt>
                <c:pt idx="665">
                  <c:v>51.300900000000453</c:v>
                </c:pt>
                <c:pt idx="666">
                  <c:v>51.301000000000457</c:v>
                </c:pt>
                <c:pt idx="667">
                  <c:v>51.30110000000046</c:v>
                </c:pt>
                <c:pt idx="668">
                  <c:v>51.301200000000463</c:v>
                </c:pt>
                <c:pt idx="669">
                  <c:v>51.301300000000467</c:v>
                </c:pt>
                <c:pt idx="670">
                  <c:v>51.30140000000047</c:v>
                </c:pt>
                <c:pt idx="671">
                  <c:v>51.301500000000473</c:v>
                </c:pt>
                <c:pt idx="672">
                  <c:v>51.301600000000477</c:v>
                </c:pt>
                <c:pt idx="673">
                  <c:v>51.30170000000048</c:v>
                </c:pt>
                <c:pt idx="674">
                  <c:v>51.301800000000483</c:v>
                </c:pt>
                <c:pt idx="675">
                  <c:v>51.301900000000487</c:v>
                </c:pt>
                <c:pt idx="676">
                  <c:v>51.30200000000049</c:v>
                </c:pt>
                <c:pt idx="677">
                  <c:v>51.302100000000493</c:v>
                </c:pt>
                <c:pt idx="678">
                  <c:v>51.302200000000497</c:v>
                </c:pt>
                <c:pt idx="679">
                  <c:v>51.3023000000005</c:v>
                </c:pt>
                <c:pt idx="680">
                  <c:v>51.302400000000503</c:v>
                </c:pt>
                <c:pt idx="681">
                  <c:v>51.302500000000506</c:v>
                </c:pt>
                <c:pt idx="682">
                  <c:v>51.30260000000051</c:v>
                </c:pt>
                <c:pt idx="683">
                  <c:v>51.302700000000513</c:v>
                </c:pt>
                <c:pt idx="684">
                  <c:v>51.302800000000516</c:v>
                </c:pt>
                <c:pt idx="685">
                  <c:v>51.30290000000052</c:v>
                </c:pt>
                <c:pt idx="686">
                  <c:v>51.303000000000523</c:v>
                </c:pt>
                <c:pt idx="687">
                  <c:v>51.303100000000526</c:v>
                </c:pt>
                <c:pt idx="688">
                  <c:v>51.30320000000053</c:v>
                </c:pt>
                <c:pt idx="689">
                  <c:v>51.303300000000533</c:v>
                </c:pt>
                <c:pt idx="690">
                  <c:v>51.303400000000536</c:v>
                </c:pt>
                <c:pt idx="691">
                  <c:v>51.30350000000054</c:v>
                </c:pt>
                <c:pt idx="692">
                  <c:v>51.303600000000543</c:v>
                </c:pt>
                <c:pt idx="693">
                  <c:v>51.303700000000546</c:v>
                </c:pt>
                <c:pt idx="694">
                  <c:v>51.30380000000055</c:v>
                </c:pt>
                <c:pt idx="695">
                  <c:v>51.303900000000553</c:v>
                </c:pt>
                <c:pt idx="696">
                  <c:v>51.304000000000556</c:v>
                </c:pt>
                <c:pt idx="697">
                  <c:v>51.30410000000056</c:v>
                </c:pt>
                <c:pt idx="698">
                  <c:v>51.304200000000563</c:v>
                </c:pt>
                <c:pt idx="699">
                  <c:v>51.304300000000566</c:v>
                </c:pt>
                <c:pt idx="700">
                  <c:v>51.30440000000057</c:v>
                </c:pt>
                <c:pt idx="701">
                  <c:v>51.304500000000573</c:v>
                </c:pt>
                <c:pt idx="702">
                  <c:v>51.304600000000576</c:v>
                </c:pt>
                <c:pt idx="703">
                  <c:v>51.30470000000058</c:v>
                </c:pt>
                <c:pt idx="704">
                  <c:v>51.304800000000583</c:v>
                </c:pt>
                <c:pt idx="705">
                  <c:v>51.304900000000586</c:v>
                </c:pt>
                <c:pt idx="706">
                  <c:v>51.305000000000589</c:v>
                </c:pt>
                <c:pt idx="707">
                  <c:v>51.305100000000593</c:v>
                </c:pt>
                <c:pt idx="708">
                  <c:v>51.305200000000596</c:v>
                </c:pt>
                <c:pt idx="709">
                  <c:v>51.305300000000599</c:v>
                </c:pt>
                <c:pt idx="710">
                  <c:v>51.305400000000603</c:v>
                </c:pt>
                <c:pt idx="711">
                  <c:v>51.305500000000606</c:v>
                </c:pt>
                <c:pt idx="712">
                  <c:v>51.305600000000609</c:v>
                </c:pt>
                <c:pt idx="713">
                  <c:v>51.305700000000613</c:v>
                </c:pt>
                <c:pt idx="714">
                  <c:v>51.305800000000616</c:v>
                </c:pt>
                <c:pt idx="715">
                  <c:v>51.305900000000619</c:v>
                </c:pt>
                <c:pt idx="716">
                  <c:v>51.306000000000623</c:v>
                </c:pt>
                <c:pt idx="717">
                  <c:v>51.306100000000626</c:v>
                </c:pt>
                <c:pt idx="718">
                  <c:v>51.306200000000629</c:v>
                </c:pt>
                <c:pt idx="719">
                  <c:v>51.306300000000633</c:v>
                </c:pt>
                <c:pt idx="720">
                  <c:v>51.306400000000636</c:v>
                </c:pt>
                <c:pt idx="721">
                  <c:v>51.306500000000639</c:v>
                </c:pt>
                <c:pt idx="722">
                  <c:v>51.306600000000643</c:v>
                </c:pt>
                <c:pt idx="723">
                  <c:v>51.306700000000646</c:v>
                </c:pt>
                <c:pt idx="724">
                  <c:v>51.306800000000649</c:v>
                </c:pt>
                <c:pt idx="725">
                  <c:v>51.306900000000653</c:v>
                </c:pt>
                <c:pt idx="726">
                  <c:v>51.307000000000656</c:v>
                </c:pt>
                <c:pt idx="727">
                  <c:v>51.307100000000659</c:v>
                </c:pt>
                <c:pt idx="728">
                  <c:v>51.307200000000662</c:v>
                </c:pt>
                <c:pt idx="729">
                  <c:v>51.307300000000666</c:v>
                </c:pt>
                <c:pt idx="730">
                  <c:v>51.307400000000669</c:v>
                </c:pt>
                <c:pt idx="731">
                  <c:v>51.307500000000672</c:v>
                </c:pt>
                <c:pt idx="732">
                  <c:v>51.307600000000676</c:v>
                </c:pt>
                <c:pt idx="733">
                  <c:v>51.307700000000679</c:v>
                </c:pt>
                <c:pt idx="734">
                  <c:v>51.307800000000682</c:v>
                </c:pt>
                <c:pt idx="735">
                  <c:v>51.307900000000686</c:v>
                </c:pt>
                <c:pt idx="736">
                  <c:v>51.308000000000689</c:v>
                </c:pt>
                <c:pt idx="737">
                  <c:v>51.308100000000692</c:v>
                </c:pt>
                <c:pt idx="738">
                  <c:v>51.308200000000696</c:v>
                </c:pt>
                <c:pt idx="739">
                  <c:v>51.308300000000699</c:v>
                </c:pt>
                <c:pt idx="740">
                  <c:v>51.308400000000702</c:v>
                </c:pt>
                <c:pt idx="741">
                  <c:v>51.308500000000706</c:v>
                </c:pt>
                <c:pt idx="742">
                  <c:v>51.308600000000709</c:v>
                </c:pt>
                <c:pt idx="743">
                  <c:v>51.308700000000712</c:v>
                </c:pt>
                <c:pt idx="744">
                  <c:v>51.308800000000716</c:v>
                </c:pt>
                <c:pt idx="745">
                  <c:v>51.308900000000719</c:v>
                </c:pt>
                <c:pt idx="746">
                  <c:v>51.309000000000722</c:v>
                </c:pt>
                <c:pt idx="747">
                  <c:v>51.309100000000726</c:v>
                </c:pt>
                <c:pt idx="748">
                  <c:v>51.309200000000729</c:v>
                </c:pt>
                <c:pt idx="749">
                  <c:v>51.309300000000732</c:v>
                </c:pt>
                <c:pt idx="750">
                  <c:v>51.309400000000736</c:v>
                </c:pt>
                <c:pt idx="751">
                  <c:v>51.309500000000739</c:v>
                </c:pt>
                <c:pt idx="752">
                  <c:v>51.309600000000742</c:v>
                </c:pt>
                <c:pt idx="753">
                  <c:v>51.309700000000745</c:v>
                </c:pt>
                <c:pt idx="754">
                  <c:v>51.309800000000749</c:v>
                </c:pt>
                <c:pt idx="755">
                  <c:v>51.309900000000752</c:v>
                </c:pt>
                <c:pt idx="756">
                  <c:v>51.310000000000755</c:v>
                </c:pt>
                <c:pt idx="757">
                  <c:v>51.310100000000759</c:v>
                </c:pt>
                <c:pt idx="758">
                  <c:v>51.310200000000762</c:v>
                </c:pt>
                <c:pt idx="759">
                  <c:v>51.310300000000765</c:v>
                </c:pt>
                <c:pt idx="760">
                  <c:v>51.310400000000769</c:v>
                </c:pt>
                <c:pt idx="761">
                  <c:v>51.310500000000772</c:v>
                </c:pt>
                <c:pt idx="762">
                  <c:v>51.310600000000775</c:v>
                </c:pt>
                <c:pt idx="763">
                  <c:v>51.310700000000779</c:v>
                </c:pt>
                <c:pt idx="764">
                  <c:v>51.310800000000782</c:v>
                </c:pt>
                <c:pt idx="765">
                  <c:v>51.310900000000785</c:v>
                </c:pt>
                <c:pt idx="766">
                  <c:v>51.311000000000789</c:v>
                </c:pt>
                <c:pt idx="767">
                  <c:v>51.311100000000792</c:v>
                </c:pt>
                <c:pt idx="768">
                  <c:v>51.311200000000795</c:v>
                </c:pt>
                <c:pt idx="769">
                  <c:v>51.311300000000799</c:v>
                </c:pt>
                <c:pt idx="770">
                  <c:v>51.311400000000802</c:v>
                </c:pt>
                <c:pt idx="771">
                  <c:v>51.311500000000805</c:v>
                </c:pt>
                <c:pt idx="772">
                  <c:v>51.311600000000809</c:v>
                </c:pt>
                <c:pt idx="773">
                  <c:v>51.311700000000812</c:v>
                </c:pt>
                <c:pt idx="774">
                  <c:v>51.311800000000815</c:v>
                </c:pt>
                <c:pt idx="775">
                  <c:v>51.311900000000819</c:v>
                </c:pt>
                <c:pt idx="776">
                  <c:v>51.312000000000822</c:v>
                </c:pt>
                <c:pt idx="777">
                  <c:v>51.312100000000825</c:v>
                </c:pt>
                <c:pt idx="778">
                  <c:v>51.312200000000828</c:v>
                </c:pt>
                <c:pt idx="779">
                  <c:v>51.312300000000832</c:v>
                </c:pt>
                <c:pt idx="780">
                  <c:v>51.312400000000835</c:v>
                </c:pt>
                <c:pt idx="781">
                  <c:v>51.312500000000838</c:v>
                </c:pt>
                <c:pt idx="782">
                  <c:v>51.312600000000842</c:v>
                </c:pt>
                <c:pt idx="783">
                  <c:v>51.312700000000845</c:v>
                </c:pt>
                <c:pt idx="784">
                  <c:v>51.312800000000848</c:v>
                </c:pt>
                <c:pt idx="785">
                  <c:v>51.312900000000852</c:v>
                </c:pt>
                <c:pt idx="786">
                  <c:v>51.313000000000855</c:v>
                </c:pt>
                <c:pt idx="787">
                  <c:v>51.313100000000858</c:v>
                </c:pt>
                <c:pt idx="788">
                  <c:v>51.313200000000862</c:v>
                </c:pt>
                <c:pt idx="789">
                  <c:v>51.313300000000865</c:v>
                </c:pt>
                <c:pt idx="790">
                  <c:v>51.313400000000868</c:v>
                </c:pt>
                <c:pt idx="791">
                  <c:v>51.313500000000872</c:v>
                </c:pt>
                <c:pt idx="792">
                  <c:v>51.313600000000875</c:v>
                </c:pt>
                <c:pt idx="793">
                  <c:v>51.313700000000878</c:v>
                </c:pt>
                <c:pt idx="794">
                  <c:v>51.313800000000882</c:v>
                </c:pt>
                <c:pt idx="795">
                  <c:v>51.313900000000885</c:v>
                </c:pt>
                <c:pt idx="796">
                  <c:v>51.314000000000888</c:v>
                </c:pt>
                <c:pt idx="797">
                  <c:v>51.314100000000892</c:v>
                </c:pt>
                <c:pt idx="798">
                  <c:v>51.314200000000895</c:v>
                </c:pt>
                <c:pt idx="799">
                  <c:v>51.314300000000898</c:v>
                </c:pt>
                <c:pt idx="800">
                  <c:v>51.314400000000902</c:v>
                </c:pt>
                <c:pt idx="801">
                  <c:v>51.314500000000905</c:v>
                </c:pt>
                <c:pt idx="802">
                  <c:v>51.314600000000908</c:v>
                </c:pt>
                <c:pt idx="803">
                  <c:v>51.314700000000911</c:v>
                </c:pt>
                <c:pt idx="804">
                  <c:v>51.314800000000915</c:v>
                </c:pt>
                <c:pt idx="805">
                  <c:v>51.314900000000918</c:v>
                </c:pt>
                <c:pt idx="806">
                  <c:v>51.315000000000921</c:v>
                </c:pt>
                <c:pt idx="807">
                  <c:v>51.315100000000925</c:v>
                </c:pt>
                <c:pt idx="808">
                  <c:v>51.315200000000928</c:v>
                </c:pt>
                <c:pt idx="809">
                  <c:v>51.315300000000931</c:v>
                </c:pt>
                <c:pt idx="810">
                  <c:v>51.315400000000935</c:v>
                </c:pt>
                <c:pt idx="811">
                  <c:v>51.315500000000938</c:v>
                </c:pt>
                <c:pt idx="812">
                  <c:v>51.315600000000941</c:v>
                </c:pt>
                <c:pt idx="813">
                  <c:v>51.315700000000945</c:v>
                </c:pt>
                <c:pt idx="814">
                  <c:v>51.315800000000948</c:v>
                </c:pt>
                <c:pt idx="815">
                  <c:v>51.315900000000951</c:v>
                </c:pt>
                <c:pt idx="816">
                  <c:v>51.316000000000955</c:v>
                </c:pt>
                <c:pt idx="817">
                  <c:v>51.316100000000958</c:v>
                </c:pt>
                <c:pt idx="818">
                  <c:v>51.316200000000961</c:v>
                </c:pt>
                <c:pt idx="819">
                  <c:v>51.316300000000965</c:v>
                </c:pt>
                <c:pt idx="820">
                  <c:v>51.316400000000968</c:v>
                </c:pt>
                <c:pt idx="821">
                  <c:v>51.316500000000971</c:v>
                </c:pt>
                <c:pt idx="822">
                  <c:v>51.316600000000975</c:v>
                </c:pt>
                <c:pt idx="823">
                  <c:v>51.316700000000978</c:v>
                </c:pt>
                <c:pt idx="824">
                  <c:v>51.316800000000981</c:v>
                </c:pt>
                <c:pt idx="825">
                  <c:v>51.316900000000985</c:v>
                </c:pt>
                <c:pt idx="826">
                  <c:v>51.317000000000988</c:v>
                </c:pt>
                <c:pt idx="827">
                  <c:v>51.317100000000991</c:v>
                </c:pt>
                <c:pt idx="828">
                  <c:v>51.317200000000994</c:v>
                </c:pt>
                <c:pt idx="829">
                  <c:v>51.317300000000998</c:v>
                </c:pt>
                <c:pt idx="830">
                  <c:v>51.317400000001001</c:v>
                </c:pt>
                <c:pt idx="831">
                  <c:v>51.317500000001004</c:v>
                </c:pt>
                <c:pt idx="832">
                  <c:v>51.317600000001008</c:v>
                </c:pt>
                <c:pt idx="833">
                  <c:v>51.317700000001011</c:v>
                </c:pt>
                <c:pt idx="834">
                  <c:v>51.317800000001014</c:v>
                </c:pt>
                <c:pt idx="835">
                  <c:v>51.317900000001018</c:v>
                </c:pt>
                <c:pt idx="836">
                  <c:v>51.318000000001021</c:v>
                </c:pt>
                <c:pt idx="837">
                  <c:v>51.318100000001024</c:v>
                </c:pt>
                <c:pt idx="838">
                  <c:v>51.318200000001028</c:v>
                </c:pt>
                <c:pt idx="839">
                  <c:v>51.318300000001031</c:v>
                </c:pt>
                <c:pt idx="840">
                  <c:v>51.318400000001034</c:v>
                </c:pt>
                <c:pt idx="841">
                  <c:v>51.318500000001038</c:v>
                </c:pt>
                <c:pt idx="842">
                  <c:v>51.318600000001041</c:v>
                </c:pt>
                <c:pt idx="843">
                  <c:v>51.318700000001044</c:v>
                </c:pt>
                <c:pt idx="844">
                  <c:v>51.318800000001048</c:v>
                </c:pt>
                <c:pt idx="845">
                  <c:v>51.318900000001051</c:v>
                </c:pt>
                <c:pt idx="846">
                  <c:v>51.319000000001054</c:v>
                </c:pt>
                <c:pt idx="847">
                  <c:v>51.319100000001058</c:v>
                </c:pt>
                <c:pt idx="848">
                  <c:v>51.319200000001061</c:v>
                </c:pt>
                <c:pt idx="849">
                  <c:v>51.319300000001064</c:v>
                </c:pt>
                <c:pt idx="850">
                  <c:v>51.319400000001067</c:v>
                </c:pt>
                <c:pt idx="851">
                  <c:v>51.319500000001071</c:v>
                </c:pt>
                <c:pt idx="852">
                  <c:v>51.319600000001074</c:v>
                </c:pt>
                <c:pt idx="853">
                  <c:v>51.319700000001077</c:v>
                </c:pt>
                <c:pt idx="854">
                  <c:v>51.319800000001081</c:v>
                </c:pt>
                <c:pt idx="855">
                  <c:v>51.319900000001084</c:v>
                </c:pt>
                <c:pt idx="856">
                  <c:v>51.320000000001087</c:v>
                </c:pt>
                <c:pt idx="857">
                  <c:v>51.320100000001091</c:v>
                </c:pt>
                <c:pt idx="858">
                  <c:v>51.320200000001094</c:v>
                </c:pt>
                <c:pt idx="859">
                  <c:v>51.320300000001097</c:v>
                </c:pt>
                <c:pt idx="860">
                  <c:v>51.320400000001101</c:v>
                </c:pt>
                <c:pt idx="861">
                  <c:v>51.320500000001104</c:v>
                </c:pt>
                <c:pt idx="862">
                  <c:v>51.320600000001107</c:v>
                </c:pt>
                <c:pt idx="863">
                  <c:v>51.320700000001111</c:v>
                </c:pt>
                <c:pt idx="864">
                  <c:v>51.320800000001114</c:v>
                </c:pt>
                <c:pt idx="865">
                  <c:v>51.320900000001117</c:v>
                </c:pt>
                <c:pt idx="866">
                  <c:v>51.321000000001121</c:v>
                </c:pt>
                <c:pt idx="867">
                  <c:v>51.321100000001124</c:v>
                </c:pt>
                <c:pt idx="868">
                  <c:v>51.321200000001127</c:v>
                </c:pt>
                <c:pt idx="869">
                  <c:v>51.321300000001131</c:v>
                </c:pt>
                <c:pt idx="870">
                  <c:v>51.321400000001134</c:v>
                </c:pt>
                <c:pt idx="871">
                  <c:v>51.321500000001137</c:v>
                </c:pt>
                <c:pt idx="872">
                  <c:v>51.321600000001141</c:v>
                </c:pt>
                <c:pt idx="873">
                  <c:v>51.321700000001144</c:v>
                </c:pt>
                <c:pt idx="874">
                  <c:v>51.321800000001147</c:v>
                </c:pt>
                <c:pt idx="875">
                  <c:v>51.32190000000115</c:v>
                </c:pt>
                <c:pt idx="876">
                  <c:v>51.322000000001154</c:v>
                </c:pt>
                <c:pt idx="877">
                  <c:v>51.322100000001157</c:v>
                </c:pt>
                <c:pt idx="878">
                  <c:v>51.32220000000116</c:v>
                </c:pt>
                <c:pt idx="879">
                  <c:v>51.322300000001164</c:v>
                </c:pt>
                <c:pt idx="880">
                  <c:v>51.322400000001167</c:v>
                </c:pt>
                <c:pt idx="881">
                  <c:v>51.32250000000117</c:v>
                </c:pt>
                <c:pt idx="882">
                  <c:v>51.322600000001174</c:v>
                </c:pt>
                <c:pt idx="883">
                  <c:v>51.322700000001177</c:v>
                </c:pt>
                <c:pt idx="884">
                  <c:v>51.32280000000118</c:v>
                </c:pt>
                <c:pt idx="885">
                  <c:v>51.322900000001184</c:v>
                </c:pt>
                <c:pt idx="886">
                  <c:v>51.323000000001187</c:v>
                </c:pt>
                <c:pt idx="887">
                  <c:v>51.32310000000119</c:v>
                </c:pt>
                <c:pt idx="888">
                  <c:v>51.323200000001194</c:v>
                </c:pt>
                <c:pt idx="889">
                  <c:v>51.323300000001197</c:v>
                </c:pt>
                <c:pt idx="890">
                  <c:v>51.3234000000012</c:v>
                </c:pt>
                <c:pt idx="891">
                  <c:v>51.323500000001204</c:v>
                </c:pt>
                <c:pt idx="892">
                  <c:v>51.323600000001207</c:v>
                </c:pt>
                <c:pt idx="893">
                  <c:v>51.32370000000121</c:v>
                </c:pt>
                <c:pt idx="894">
                  <c:v>51.323800000001214</c:v>
                </c:pt>
                <c:pt idx="895">
                  <c:v>51.323900000001217</c:v>
                </c:pt>
                <c:pt idx="896">
                  <c:v>51.32400000000122</c:v>
                </c:pt>
                <c:pt idx="897">
                  <c:v>51.324100000001224</c:v>
                </c:pt>
                <c:pt idx="898">
                  <c:v>51.324200000001227</c:v>
                </c:pt>
                <c:pt idx="899">
                  <c:v>51.32430000000123</c:v>
                </c:pt>
                <c:pt idx="900">
                  <c:v>51.324400000001233</c:v>
                </c:pt>
                <c:pt idx="901">
                  <c:v>51.324500000001237</c:v>
                </c:pt>
                <c:pt idx="902">
                  <c:v>51.32460000000124</c:v>
                </c:pt>
                <c:pt idx="903">
                  <c:v>51.324700000001243</c:v>
                </c:pt>
                <c:pt idx="904">
                  <c:v>51.324800000001247</c:v>
                </c:pt>
                <c:pt idx="905">
                  <c:v>51.32490000000125</c:v>
                </c:pt>
                <c:pt idx="906">
                  <c:v>51.325000000001253</c:v>
                </c:pt>
                <c:pt idx="907">
                  <c:v>51.325100000001257</c:v>
                </c:pt>
                <c:pt idx="908">
                  <c:v>51.32520000000126</c:v>
                </c:pt>
                <c:pt idx="909">
                  <c:v>51.325300000001263</c:v>
                </c:pt>
                <c:pt idx="910">
                  <c:v>51.325400000001267</c:v>
                </c:pt>
                <c:pt idx="911">
                  <c:v>51.32550000000127</c:v>
                </c:pt>
                <c:pt idx="912">
                  <c:v>51.325600000001273</c:v>
                </c:pt>
                <c:pt idx="913">
                  <c:v>51.325700000001277</c:v>
                </c:pt>
                <c:pt idx="914">
                  <c:v>51.32580000000128</c:v>
                </c:pt>
                <c:pt idx="915">
                  <c:v>51.325900000001283</c:v>
                </c:pt>
                <c:pt idx="916">
                  <c:v>51.326000000001287</c:v>
                </c:pt>
                <c:pt idx="917">
                  <c:v>51.32610000000129</c:v>
                </c:pt>
                <c:pt idx="918">
                  <c:v>51.326200000001293</c:v>
                </c:pt>
                <c:pt idx="919">
                  <c:v>51.326300000001297</c:v>
                </c:pt>
                <c:pt idx="920">
                  <c:v>51.3264000000013</c:v>
                </c:pt>
                <c:pt idx="921">
                  <c:v>51.326500000001303</c:v>
                </c:pt>
                <c:pt idx="922">
                  <c:v>51.326600000001307</c:v>
                </c:pt>
                <c:pt idx="923">
                  <c:v>51.32670000000131</c:v>
                </c:pt>
                <c:pt idx="924">
                  <c:v>51.326800000001313</c:v>
                </c:pt>
                <c:pt idx="925">
                  <c:v>51.326900000001316</c:v>
                </c:pt>
                <c:pt idx="926">
                  <c:v>51.32700000000132</c:v>
                </c:pt>
                <c:pt idx="927">
                  <c:v>51.327100000001323</c:v>
                </c:pt>
                <c:pt idx="928">
                  <c:v>51.327200000001326</c:v>
                </c:pt>
                <c:pt idx="929">
                  <c:v>51.32730000000133</c:v>
                </c:pt>
                <c:pt idx="930">
                  <c:v>51.327400000001333</c:v>
                </c:pt>
                <c:pt idx="931">
                  <c:v>51.327500000001336</c:v>
                </c:pt>
                <c:pt idx="932">
                  <c:v>51.32760000000134</c:v>
                </c:pt>
                <c:pt idx="933">
                  <c:v>51.327700000001343</c:v>
                </c:pt>
                <c:pt idx="934">
                  <c:v>51.327800000001346</c:v>
                </c:pt>
                <c:pt idx="935">
                  <c:v>51.32790000000135</c:v>
                </c:pt>
                <c:pt idx="936">
                  <c:v>51.328000000001353</c:v>
                </c:pt>
                <c:pt idx="937">
                  <c:v>51.328100000001356</c:v>
                </c:pt>
                <c:pt idx="938">
                  <c:v>51.32820000000136</c:v>
                </c:pt>
                <c:pt idx="939">
                  <c:v>51.328300000001363</c:v>
                </c:pt>
                <c:pt idx="940">
                  <c:v>51.328400000001366</c:v>
                </c:pt>
                <c:pt idx="941">
                  <c:v>51.32850000000137</c:v>
                </c:pt>
                <c:pt idx="942">
                  <c:v>51.328600000001373</c:v>
                </c:pt>
                <c:pt idx="943">
                  <c:v>51.328700000001376</c:v>
                </c:pt>
                <c:pt idx="944">
                  <c:v>51.32880000000138</c:v>
                </c:pt>
                <c:pt idx="945">
                  <c:v>51.328900000001383</c:v>
                </c:pt>
                <c:pt idx="946">
                  <c:v>51.329000000001386</c:v>
                </c:pt>
                <c:pt idx="947">
                  <c:v>51.32910000000139</c:v>
                </c:pt>
                <c:pt idx="948">
                  <c:v>51.329200000001393</c:v>
                </c:pt>
                <c:pt idx="949">
                  <c:v>51.329300000001396</c:v>
                </c:pt>
                <c:pt idx="950">
                  <c:v>51.329400000001399</c:v>
                </c:pt>
                <c:pt idx="951">
                  <c:v>51.329500000001403</c:v>
                </c:pt>
                <c:pt idx="952">
                  <c:v>51.329600000001406</c:v>
                </c:pt>
                <c:pt idx="953">
                  <c:v>51.329700000001409</c:v>
                </c:pt>
                <c:pt idx="954">
                  <c:v>51.329800000001413</c:v>
                </c:pt>
                <c:pt idx="955">
                  <c:v>51.329900000001416</c:v>
                </c:pt>
                <c:pt idx="956">
                  <c:v>51.330000000001419</c:v>
                </c:pt>
                <c:pt idx="957">
                  <c:v>51.330100000001423</c:v>
                </c:pt>
                <c:pt idx="958">
                  <c:v>51.330200000001426</c:v>
                </c:pt>
                <c:pt idx="959">
                  <c:v>51.330300000001429</c:v>
                </c:pt>
                <c:pt idx="960">
                  <c:v>51.330400000001433</c:v>
                </c:pt>
                <c:pt idx="961">
                  <c:v>51.330500000001436</c:v>
                </c:pt>
                <c:pt idx="962">
                  <c:v>51.330600000001439</c:v>
                </c:pt>
                <c:pt idx="963">
                  <c:v>51.330700000001443</c:v>
                </c:pt>
                <c:pt idx="964">
                  <c:v>51.330800000001446</c:v>
                </c:pt>
                <c:pt idx="965">
                  <c:v>51.330900000001449</c:v>
                </c:pt>
                <c:pt idx="966">
                  <c:v>51.331000000001453</c:v>
                </c:pt>
                <c:pt idx="967">
                  <c:v>51.331100000001456</c:v>
                </c:pt>
                <c:pt idx="968">
                  <c:v>51.331200000001459</c:v>
                </c:pt>
                <c:pt idx="969">
                  <c:v>51.331300000001463</c:v>
                </c:pt>
                <c:pt idx="970">
                  <c:v>51.331400000001466</c:v>
                </c:pt>
                <c:pt idx="971">
                  <c:v>51.331500000001469</c:v>
                </c:pt>
                <c:pt idx="972">
                  <c:v>51.331600000001472</c:v>
                </c:pt>
                <c:pt idx="973">
                  <c:v>51.331700000001476</c:v>
                </c:pt>
                <c:pt idx="974">
                  <c:v>51.331800000001479</c:v>
                </c:pt>
                <c:pt idx="975">
                  <c:v>51.331900000001482</c:v>
                </c:pt>
                <c:pt idx="976">
                  <c:v>51.332000000001486</c:v>
                </c:pt>
                <c:pt idx="977">
                  <c:v>51.332100000001489</c:v>
                </c:pt>
                <c:pt idx="978">
                  <c:v>51.332200000001492</c:v>
                </c:pt>
                <c:pt idx="979">
                  <c:v>51.332300000001496</c:v>
                </c:pt>
                <c:pt idx="980">
                  <c:v>51.332400000001499</c:v>
                </c:pt>
                <c:pt idx="981">
                  <c:v>51.332500000001502</c:v>
                </c:pt>
                <c:pt idx="982">
                  <c:v>51.332600000001506</c:v>
                </c:pt>
                <c:pt idx="983">
                  <c:v>51.332700000001509</c:v>
                </c:pt>
                <c:pt idx="984">
                  <c:v>51.332800000001512</c:v>
                </c:pt>
                <c:pt idx="985">
                  <c:v>51.332900000001516</c:v>
                </c:pt>
                <c:pt idx="986">
                  <c:v>51.333000000001519</c:v>
                </c:pt>
                <c:pt idx="987">
                  <c:v>51.333100000001522</c:v>
                </c:pt>
                <c:pt idx="988">
                  <c:v>51.333200000001526</c:v>
                </c:pt>
                <c:pt idx="989">
                  <c:v>51.333300000001529</c:v>
                </c:pt>
                <c:pt idx="990">
                  <c:v>51.333400000001532</c:v>
                </c:pt>
                <c:pt idx="991">
                  <c:v>51.333500000001536</c:v>
                </c:pt>
                <c:pt idx="992">
                  <c:v>51.333600000001539</c:v>
                </c:pt>
                <c:pt idx="993">
                  <c:v>51.333700000001542</c:v>
                </c:pt>
                <c:pt idx="994">
                  <c:v>51.333800000001546</c:v>
                </c:pt>
                <c:pt idx="995">
                  <c:v>51.333900000001549</c:v>
                </c:pt>
                <c:pt idx="996">
                  <c:v>51.334000000001552</c:v>
                </c:pt>
                <c:pt idx="997">
                  <c:v>51.334100000001555</c:v>
                </c:pt>
                <c:pt idx="998">
                  <c:v>51.334200000001559</c:v>
                </c:pt>
                <c:pt idx="999">
                  <c:v>51.334300000001562</c:v>
                </c:pt>
                <c:pt idx="1000">
                  <c:v>51.334400000001565</c:v>
                </c:pt>
              </c:numCache>
            </c:numRef>
          </c:xVal>
          <c:yVal>
            <c:numRef>
              <c:f>Calculs!$Q$4:$Q$1004</c:f>
              <c:numCache>
                <c:formatCode>0.00</c:formatCode>
                <c:ptCount val="1001"/>
                <c:pt idx="0">
                  <c:v>0</c:v>
                </c:pt>
                <c:pt idx="1">
                  <c:v>246.12499999999474</c:v>
                </c:pt>
                <c:pt idx="2">
                  <c:v>930.85499999997194</c:v>
                </c:pt>
                <c:pt idx="3">
                  <c:v>1347.2183333333357</c:v>
                </c:pt>
                <c:pt idx="4">
                  <c:v>1302.7350000000033</c:v>
                </c:pt>
                <c:pt idx="5">
                  <c:v>1258.2516666666709</c:v>
                </c:pt>
                <c:pt idx="6">
                  <c:v>1240.3559999999991</c:v>
                </c:pt>
                <c:pt idx="7">
                  <c:v>1249.0479999999989</c:v>
                </c:pt>
                <c:pt idx="8">
                  <c:v>1257.7399999999986</c:v>
                </c:pt>
                <c:pt idx="9">
                  <c:v>1266.4319999999984</c:v>
                </c:pt>
                <c:pt idx="10">
                  <c:v>1275.1239999999982</c:v>
                </c:pt>
                <c:pt idx="11">
                  <c:v>1281.0659999999993</c:v>
                </c:pt>
                <c:pt idx="12">
                  <c:v>1284.2579999999994</c:v>
                </c:pt>
                <c:pt idx="13">
                  <c:v>1287.4499999999991</c:v>
                </c:pt>
                <c:pt idx="14">
                  <c:v>1290.6419999999991</c:v>
                </c:pt>
                <c:pt idx="15">
                  <c:v>1293.8339999999992</c:v>
                </c:pt>
                <c:pt idx="16">
                  <c:v>1297.0259999999989</c:v>
                </c:pt>
                <c:pt idx="17">
                  <c:v>1300.2179999999989</c:v>
                </c:pt>
                <c:pt idx="18">
                  <c:v>1303.4099999999989</c:v>
                </c:pt>
                <c:pt idx="19">
                  <c:v>1306.6019999999987</c:v>
                </c:pt>
                <c:pt idx="20">
                  <c:v>1309.7939999999987</c:v>
                </c:pt>
                <c:pt idx="21">
                  <c:v>1311.8899999999996</c:v>
                </c:pt>
                <c:pt idx="22">
                  <c:v>1312.8899999999996</c:v>
                </c:pt>
                <c:pt idx="23">
                  <c:v>1313.8899999999996</c:v>
                </c:pt>
                <c:pt idx="24">
                  <c:v>1314.8899999999996</c:v>
                </c:pt>
                <c:pt idx="25">
                  <c:v>1315.8899999999996</c:v>
                </c:pt>
                <c:pt idx="26">
                  <c:v>1316.8899999999996</c:v>
                </c:pt>
                <c:pt idx="27">
                  <c:v>1317.8899999999996</c:v>
                </c:pt>
                <c:pt idx="28">
                  <c:v>1318.8899999999994</c:v>
                </c:pt>
                <c:pt idx="29">
                  <c:v>1319.8899999999994</c:v>
                </c:pt>
                <c:pt idx="30">
                  <c:v>1320.8899999999994</c:v>
                </c:pt>
                <c:pt idx="31">
                  <c:v>1321.8899999999994</c:v>
                </c:pt>
                <c:pt idx="32">
                  <c:v>1322.8899999999994</c:v>
                </c:pt>
                <c:pt idx="33">
                  <c:v>1323.8899999999994</c:v>
                </c:pt>
                <c:pt idx="34">
                  <c:v>1324.8899999999994</c:v>
                </c:pt>
                <c:pt idx="35">
                  <c:v>1325.8899999999994</c:v>
                </c:pt>
                <c:pt idx="36">
                  <c:v>1326.8899999999994</c:v>
                </c:pt>
                <c:pt idx="37">
                  <c:v>1327.8899999999994</c:v>
                </c:pt>
                <c:pt idx="38">
                  <c:v>1328.8899999999992</c:v>
                </c:pt>
                <c:pt idx="39">
                  <c:v>1329.8899999999992</c:v>
                </c:pt>
                <c:pt idx="40">
                  <c:v>1330.8899999999992</c:v>
                </c:pt>
                <c:pt idx="41">
                  <c:v>1331.0486250000006</c:v>
                </c:pt>
                <c:pt idx="42">
                  <c:v>1330.3658750000006</c:v>
                </c:pt>
                <c:pt idx="43">
                  <c:v>1329.6831250000007</c:v>
                </c:pt>
                <c:pt idx="44">
                  <c:v>1329.0003750000008</c:v>
                </c:pt>
                <c:pt idx="45">
                  <c:v>1328.3176250000008</c:v>
                </c:pt>
                <c:pt idx="46">
                  <c:v>1327.6348750000006</c:v>
                </c:pt>
                <c:pt idx="47">
                  <c:v>1326.9521250000007</c:v>
                </c:pt>
                <c:pt idx="48">
                  <c:v>1326.2693750000008</c:v>
                </c:pt>
                <c:pt idx="49">
                  <c:v>1325.5866250000008</c:v>
                </c:pt>
                <c:pt idx="50">
                  <c:v>1324.9038750000009</c:v>
                </c:pt>
                <c:pt idx="51">
                  <c:v>1324.2211250000007</c:v>
                </c:pt>
                <c:pt idx="52">
                  <c:v>1323.5383750000008</c:v>
                </c:pt>
                <c:pt idx="53">
                  <c:v>1322.8556250000008</c:v>
                </c:pt>
                <c:pt idx="54">
                  <c:v>1322.1728750000009</c:v>
                </c:pt>
                <c:pt idx="55">
                  <c:v>1321.4901250000009</c:v>
                </c:pt>
                <c:pt idx="56">
                  <c:v>1320.8073750000008</c:v>
                </c:pt>
                <c:pt idx="57">
                  <c:v>1320.1246250000008</c:v>
                </c:pt>
                <c:pt idx="58">
                  <c:v>1319.4418750000009</c:v>
                </c:pt>
                <c:pt idx="59">
                  <c:v>1318.7591250000009</c:v>
                </c:pt>
                <c:pt idx="60">
                  <c:v>1318.0763750000008</c:v>
                </c:pt>
                <c:pt idx="61">
                  <c:v>1317.3936250000008</c:v>
                </c:pt>
                <c:pt idx="62">
                  <c:v>1316.7108750000009</c:v>
                </c:pt>
                <c:pt idx="63">
                  <c:v>1316.028125000001</c:v>
                </c:pt>
                <c:pt idx="64">
                  <c:v>1315.345375000001</c:v>
                </c:pt>
                <c:pt idx="65">
                  <c:v>1314.6626250000008</c:v>
                </c:pt>
                <c:pt idx="66">
                  <c:v>1313.9798750000009</c:v>
                </c:pt>
                <c:pt idx="67">
                  <c:v>1313.297125000001</c:v>
                </c:pt>
                <c:pt idx="68">
                  <c:v>1312.614375000001</c:v>
                </c:pt>
                <c:pt idx="69">
                  <c:v>1311.9316250000011</c:v>
                </c:pt>
                <c:pt idx="70">
                  <c:v>1311.2488750000009</c:v>
                </c:pt>
                <c:pt idx="71">
                  <c:v>1310.566125000001</c:v>
                </c:pt>
                <c:pt idx="72">
                  <c:v>1309.883375000001</c:v>
                </c:pt>
                <c:pt idx="73">
                  <c:v>1309.2006250000011</c:v>
                </c:pt>
                <c:pt idx="74">
                  <c:v>1308.5178750000009</c:v>
                </c:pt>
                <c:pt idx="75">
                  <c:v>1307.835125000001</c:v>
                </c:pt>
                <c:pt idx="76">
                  <c:v>1307.152375000001</c:v>
                </c:pt>
                <c:pt idx="77">
                  <c:v>1306.4696250000011</c:v>
                </c:pt>
                <c:pt idx="78">
                  <c:v>1305.7868750000011</c:v>
                </c:pt>
                <c:pt idx="79">
                  <c:v>1305.104125000001</c:v>
                </c:pt>
                <c:pt idx="80">
                  <c:v>1304.421375000001</c:v>
                </c:pt>
                <c:pt idx="81">
                  <c:v>1302.907000000004</c:v>
                </c:pt>
                <c:pt idx="82">
                  <c:v>1300.561000000004</c:v>
                </c:pt>
                <c:pt idx="83">
                  <c:v>1298.215000000004</c:v>
                </c:pt>
                <c:pt idx="84">
                  <c:v>1295.869000000004</c:v>
                </c:pt>
                <c:pt idx="85">
                  <c:v>1293.5230000000042</c:v>
                </c:pt>
                <c:pt idx="86">
                  <c:v>1291.1770000000042</c:v>
                </c:pt>
                <c:pt idx="87">
                  <c:v>1288.8310000000042</c:v>
                </c:pt>
                <c:pt idx="88">
                  <c:v>1286.4850000000042</c:v>
                </c:pt>
                <c:pt idx="89">
                  <c:v>1284.1390000000042</c:v>
                </c:pt>
                <c:pt idx="90">
                  <c:v>1281.7930000000044</c:v>
                </c:pt>
                <c:pt idx="91">
                  <c:v>1279.0820000000058</c:v>
                </c:pt>
                <c:pt idx="92">
                  <c:v>1276.006000000006</c:v>
                </c:pt>
                <c:pt idx="93">
                  <c:v>1272.930000000006</c:v>
                </c:pt>
                <c:pt idx="94">
                  <c:v>1269.854000000006</c:v>
                </c:pt>
                <c:pt idx="95">
                  <c:v>1266.7780000000062</c:v>
                </c:pt>
                <c:pt idx="96">
                  <c:v>1263.7020000000061</c:v>
                </c:pt>
                <c:pt idx="97">
                  <c:v>1260.6260000000061</c:v>
                </c:pt>
                <c:pt idx="98">
                  <c:v>1257.5500000000063</c:v>
                </c:pt>
                <c:pt idx="99">
                  <c:v>1254.4740000000063</c:v>
                </c:pt>
                <c:pt idx="100">
                  <c:v>1251.3980000000065</c:v>
                </c:pt>
                <c:pt idx="101">
                  <c:v>1248.2640000000067</c:v>
                </c:pt>
                <c:pt idx="102">
                  <c:v>1245.0720000000069</c:v>
                </c:pt>
                <c:pt idx="103">
                  <c:v>1241.8800000000069</c:v>
                </c:pt>
                <c:pt idx="104">
                  <c:v>1238.6880000000069</c:v>
                </c:pt>
                <c:pt idx="105">
                  <c:v>1235.4960000000071</c:v>
                </c:pt>
                <c:pt idx="106">
                  <c:v>1232.3040000000071</c:v>
                </c:pt>
                <c:pt idx="107">
                  <c:v>1229.1120000000074</c:v>
                </c:pt>
                <c:pt idx="108">
                  <c:v>1225.9200000000073</c:v>
                </c:pt>
                <c:pt idx="109">
                  <c:v>1222.7280000000073</c:v>
                </c:pt>
                <c:pt idx="110">
                  <c:v>1219.5360000000076</c:v>
                </c:pt>
                <c:pt idx="111">
                  <c:v>1217.0075000000045</c:v>
                </c:pt>
                <c:pt idx="112">
                  <c:v>1215.1425000000045</c:v>
                </c:pt>
                <c:pt idx="113">
                  <c:v>1213.2775000000045</c:v>
                </c:pt>
                <c:pt idx="114">
                  <c:v>1211.4125000000045</c:v>
                </c:pt>
                <c:pt idx="115">
                  <c:v>1209.5475000000047</c:v>
                </c:pt>
                <c:pt idx="116">
                  <c:v>1207.6825000000047</c:v>
                </c:pt>
                <c:pt idx="117">
                  <c:v>1205.8175000000047</c:v>
                </c:pt>
                <c:pt idx="118">
                  <c:v>1203.9525000000046</c:v>
                </c:pt>
                <c:pt idx="119">
                  <c:v>1202.0875000000046</c:v>
                </c:pt>
                <c:pt idx="120">
                  <c:v>1200.2225000000046</c:v>
                </c:pt>
                <c:pt idx="121">
                  <c:v>1197.2640000000104</c:v>
                </c:pt>
                <c:pt idx="122">
                  <c:v>1193.2120000000104</c:v>
                </c:pt>
                <c:pt idx="123">
                  <c:v>1189.1600000000105</c:v>
                </c:pt>
                <c:pt idx="124">
                  <c:v>1185.1080000000106</c:v>
                </c:pt>
                <c:pt idx="125">
                  <c:v>1181.0560000000107</c:v>
                </c:pt>
                <c:pt idx="126">
                  <c:v>1177.0040000000108</c:v>
                </c:pt>
                <c:pt idx="127">
                  <c:v>1172.9520000000109</c:v>
                </c:pt>
                <c:pt idx="128">
                  <c:v>1168.900000000011</c:v>
                </c:pt>
                <c:pt idx="129">
                  <c:v>1164.8480000000111</c:v>
                </c:pt>
                <c:pt idx="130">
                  <c:v>1160.7960000000112</c:v>
                </c:pt>
                <c:pt idx="131">
                  <c:v>1156.4595000000129</c:v>
                </c:pt>
                <c:pt idx="132">
                  <c:v>1151.838500000013</c:v>
                </c:pt>
                <c:pt idx="133">
                  <c:v>1147.2175000000129</c:v>
                </c:pt>
                <c:pt idx="134">
                  <c:v>1142.5965000000131</c:v>
                </c:pt>
                <c:pt idx="135">
                  <c:v>1137.9755000000132</c:v>
                </c:pt>
                <c:pt idx="136">
                  <c:v>1133.3545000000133</c:v>
                </c:pt>
                <c:pt idx="137">
                  <c:v>1128.7335000000135</c:v>
                </c:pt>
                <c:pt idx="138">
                  <c:v>1124.1125000000134</c:v>
                </c:pt>
                <c:pt idx="139">
                  <c:v>1119.4915000000135</c:v>
                </c:pt>
                <c:pt idx="140">
                  <c:v>1114.8705000000136</c:v>
                </c:pt>
                <c:pt idx="141">
                  <c:v>1106.8683333333672</c:v>
                </c:pt>
                <c:pt idx="142">
                  <c:v>1095.4850000000342</c:v>
                </c:pt>
                <c:pt idx="143">
                  <c:v>1084.101666666701</c:v>
                </c:pt>
                <c:pt idx="144">
                  <c:v>1072.718333333368</c:v>
                </c:pt>
                <c:pt idx="145">
                  <c:v>1061.3350000000351</c:v>
                </c:pt>
                <c:pt idx="146">
                  <c:v>1049.9516666667018</c:v>
                </c:pt>
                <c:pt idx="147">
                  <c:v>1038.5683333333689</c:v>
                </c:pt>
                <c:pt idx="148">
                  <c:v>1027.1850000000356</c:v>
                </c:pt>
                <c:pt idx="149">
                  <c:v>1015.8016666667027</c:v>
                </c:pt>
                <c:pt idx="150">
                  <c:v>1004.4183333333696</c:v>
                </c:pt>
                <c:pt idx="151">
                  <c:v>993.03500000003646</c:v>
                </c:pt>
                <c:pt idx="152">
                  <c:v>981.65166666670336</c:v>
                </c:pt>
                <c:pt idx="153">
                  <c:v>970.26833333337026</c:v>
                </c:pt>
                <c:pt idx="154">
                  <c:v>958.88500000003728</c:v>
                </c:pt>
                <c:pt idx="155">
                  <c:v>947.50166666670418</c:v>
                </c:pt>
                <c:pt idx="156">
                  <c:v>920.23600000014324</c:v>
                </c:pt>
                <c:pt idx="157">
                  <c:v>877.08800000014412</c:v>
                </c:pt>
                <c:pt idx="158">
                  <c:v>833.94000000014512</c:v>
                </c:pt>
                <c:pt idx="159">
                  <c:v>790.79200000014612</c:v>
                </c:pt>
                <c:pt idx="160">
                  <c:v>747.64400000014712</c:v>
                </c:pt>
                <c:pt idx="161">
                  <c:v>684.34500000028629</c:v>
                </c:pt>
                <c:pt idx="162">
                  <c:v>600.89500000028818</c:v>
                </c:pt>
                <c:pt idx="163">
                  <c:v>519.36500000027615</c:v>
                </c:pt>
                <c:pt idx="164">
                  <c:v>439.75500000027705</c:v>
                </c:pt>
                <c:pt idx="165">
                  <c:v>379.37750000014387</c:v>
                </c:pt>
                <c:pt idx="166">
                  <c:v>338.2325000001448</c:v>
                </c:pt>
                <c:pt idx="167">
                  <c:v>282.47000000024929</c:v>
                </c:pt>
                <c:pt idx="168">
                  <c:v>222.66500000017544</c:v>
                </c:pt>
                <c:pt idx="169">
                  <c:v>132.67500000046888</c:v>
                </c:pt>
                <c:pt idx="170">
                  <c:v>33.650000000242834</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3.7</c:v>
                </c:pt>
                <c:pt idx="1">
                  <c:v>3.71</c:v>
                </c:pt>
                <c:pt idx="2">
                  <c:v>3.7199999999999998</c:v>
                </c:pt>
                <c:pt idx="3">
                  <c:v>3.7299999999999995</c:v>
                </c:pt>
                <c:pt idx="4">
                  <c:v>3.7399999999999993</c:v>
                </c:pt>
                <c:pt idx="5">
                  <c:v>3.7499999999999991</c:v>
                </c:pt>
                <c:pt idx="6">
                  <c:v>3.7599999999999989</c:v>
                </c:pt>
                <c:pt idx="7">
                  <c:v>3.7699999999999987</c:v>
                </c:pt>
                <c:pt idx="8">
                  <c:v>3.7799999999999985</c:v>
                </c:pt>
                <c:pt idx="9">
                  <c:v>3.7899999999999983</c:v>
                </c:pt>
                <c:pt idx="10">
                  <c:v>3.799999999999998</c:v>
                </c:pt>
                <c:pt idx="11">
                  <c:v>3.8099999999999978</c:v>
                </c:pt>
                <c:pt idx="12">
                  <c:v>3.8199999999999976</c:v>
                </c:pt>
                <c:pt idx="13">
                  <c:v>3.8299999999999974</c:v>
                </c:pt>
                <c:pt idx="14">
                  <c:v>3.8399999999999972</c:v>
                </c:pt>
                <c:pt idx="15">
                  <c:v>3.849999999999997</c:v>
                </c:pt>
                <c:pt idx="16">
                  <c:v>3.8599999999999968</c:v>
                </c:pt>
                <c:pt idx="17">
                  <c:v>3.8699999999999966</c:v>
                </c:pt>
                <c:pt idx="18">
                  <c:v>3.8799999999999963</c:v>
                </c:pt>
                <c:pt idx="19">
                  <c:v>3.8899999999999961</c:v>
                </c:pt>
                <c:pt idx="20">
                  <c:v>3.8999999999999959</c:v>
                </c:pt>
                <c:pt idx="21">
                  <c:v>3.9099999999999957</c:v>
                </c:pt>
                <c:pt idx="22">
                  <c:v>3.9199999999999955</c:v>
                </c:pt>
                <c:pt idx="23">
                  <c:v>3.9299999999999953</c:v>
                </c:pt>
                <c:pt idx="24">
                  <c:v>3.9399999999999951</c:v>
                </c:pt>
                <c:pt idx="25">
                  <c:v>3.9499999999999948</c:v>
                </c:pt>
                <c:pt idx="26">
                  <c:v>3.9599999999999946</c:v>
                </c:pt>
                <c:pt idx="27">
                  <c:v>3.9699999999999944</c:v>
                </c:pt>
                <c:pt idx="28">
                  <c:v>3.9799999999999942</c:v>
                </c:pt>
                <c:pt idx="29">
                  <c:v>3.989999999999994</c:v>
                </c:pt>
                <c:pt idx="30">
                  <c:v>3.9999999999999938</c:v>
                </c:pt>
                <c:pt idx="31">
                  <c:v>4.0099999999999936</c:v>
                </c:pt>
                <c:pt idx="32">
                  <c:v>4.0199999999999934</c:v>
                </c:pt>
                <c:pt idx="33">
                  <c:v>4.0299999999999931</c:v>
                </c:pt>
                <c:pt idx="34">
                  <c:v>4.0399999999999929</c:v>
                </c:pt>
                <c:pt idx="35">
                  <c:v>4.0499999999999927</c:v>
                </c:pt>
                <c:pt idx="36">
                  <c:v>4.0599999999999925</c:v>
                </c:pt>
                <c:pt idx="37">
                  <c:v>4.0699999999999923</c:v>
                </c:pt>
                <c:pt idx="38">
                  <c:v>4.0799999999999921</c:v>
                </c:pt>
                <c:pt idx="39">
                  <c:v>4.0899999999999919</c:v>
                </c:pt>
                <c:pt idx="40">
                  <c:v>4.0999999999999917</c:v>
                </c:pt>
                <c:pt idx="41">
                  <c:v>4.1099999999999914</c:v>
                </c:pt>
                <c:pt idx="42">
                  <c:v>4.1199999999999912</c:v>
                </c:pt>
                <c:pt idx="43">
                  <c:v>4.129999999999991</c:v>
                </c:pt>
                <c:pt idx="44">
                  <c:v>4.1399999999999908</c:v>
                </c:pt>
                <c:pt idx="45">
                  <c:v>4.1499999999999906</c:v>
                </c:pt>
                <c:pt idx="46">
                  <c:v>4.1599999999999904</c:v>
                </c:pt>
                <c:pt idx="47">
                  <c:v>4.1699999999999902</c:v>
                </c:pt>
                <c:pt idx="48">
                  <c:v>4.1799999999999899</c:v>
                </c:pt>
                <c:pt idx="49">
                  <c:v>4.1899999999999897</c:v>
                </c:pt>
                <c:pt idx="50">
                  <c:v>4.1999999999999895</c:v>
                </c:pt>
                <c:pt idx="51">
                  <c:v>4.2099999999999893</c:v>
                </c:pt>
                <c:pt idx="52">
                  <c:v>4.2199999999999891</c:v>
                </c:pt>
                <c:pt idx="53">
                  <c:v>4.2299999999999889</c:v>
                </c:pt>
                <c:pt idx="54">
                  <c:v>4.2399999999999887</c:v>
                </c:pt>
                <c:pt idx="55">
                  <c:v>4.2499999999999885</c:v>
                </c:pt>
                <c:pt idx="56">
                  <c:v>4.2599999999999882</c:v>
                </c:pt>
                <c:pt idx="57">
                  <c:v>4.269999999999988</c:v>
                </c:pt>
                <c:pt idx="58">
                  <c:v>4.2799999999999878</c:v>
                </c:pt>
                <c:pt idx="59">
                  <c:v>4.2899999999999876</c:v>
                </c:pt>
                <c:pt idx="60">
                  <c:v>4.2999999999999874</c:v>
                </c:pt>
                <c:pt idx="61">
                  <c:v>4.3099999999999872</c:v>
                </c:pt>
                <c:pt idx="62">
                  <c:v>4.319999999999987</c:v>
                </c:pt>
                <c:pt idx="63">
                  <c:v>4.3299999999999867</c:v>
                </c:pt>
                <c:pt idx="64">
                  <c:v>4.3399999999999865</c:v>
                </c:pt>
                <c:pt idx="65">
                  <c:v>4.3499999999999863</c:v>
                </c:pt>
                <c:pt idx="66">
                  <c:v>4.3599999999999861</c:v>
                </c:pt>
                <c:pt idx="67">
                  <c:v>4.3699999999999859</c:v>
                </c:pt>
                <c:pt idx="68">
                  <c:v>4.3799999999999857</c:v>
                </c:pt>
                <c:pt idx="69">
                  <c:v>4.3899999999999855</c:v>
                </c:pt>
                <c:pt idx="70">
                  <c:v>4.3999999999999853</c:v>
                </c:pt>
                <c:pt idx="71">
                  <c:v>4.409999999999985</c:v>
                </c:pt>
                <c:pt idx="72">
                  <c:v>4.4199999999999848</c:v>
                </c:pt>
                <c:pt idx="73">
                  <c:v>4.4299999999999846</c:v>
                </c:pt>
                <c:pt idx="74">
                  <c:v>4.4399999999999844</c:v>
                </c:pt>
                <c:pt idx="75">
                  <c:v>4.4499999999999842</c:v>
                </c:pt>
                <c:pt idx="76">
                  <c:v>4.459999999999984</c:v>
                </c:pt>
                <c:pt idx="77">
                  <c:v>4.4699999999999838</c:v>
                </c:pt>
                <c:pt idx="78">
                  <c:v>4.4799999999999836</c:v>
                </c:pt>
                <c:pt idx="79">
                  <c:v>4.4899999999999833</c:v>
                </c:pt>
                <c:pt idx="80">
                  <c:v>4.4999999999999831</c:v>
                </c:pt>
                <c:pt idx="81">
                  <c:v>4.5099999999999829</c:v>
                </c:pt>
                <c:pt idx="82">
                  <c:v>4.5199999999999827</c:v>
                </c:pt>
                <c:pt idx="83">
                  <c:v>4.5299999999999825</c:v>
                </c:pt>
                <c:pt idx="84">
                  <c:v>4.5399999999999823</c:v>
                </c:pt>
                <c:pt idx="85">
                  <c:v>4.5499999999999821</c:v>
                </c:pt>
                <c:pt idx="86">
                  <c:v>4.5599999999999818</c:v>
                </c:pt>
                <c:pt idx="87">
                  <c:v>4.5699999999999816</c:v>
                </c:pt>
                <c:pt idx="88">
                  <c:v>4.5799999999999814</c:v>
                </c:pt>
                <c:pt idx="89">
                  <c:v>4.5899999999999812</c:v>
                </c:pt>
                <c:pt idx="90">
                  <c:v>4.599999999999981</c:v>
                </c:pt>
                <c:pt idx="91">
                  <c:v>4.6099999999999808</c:v>
                </c:pt>
                <c:pt idx="92">
                  <c:v>4.6199999999999806</c:v>
                </c:pt>
                <c:pt idx="93">
                  <c:v>4.6299999999999804</c:v>
                </c:pt>
                <c:pt idx="94">
                  <c:v>4.6399999999999801</c:v>
                </c:pt>
                <c:pt idx="95">
                  <c:v>4.6499999999999799</c:v>
                </c:pt>
                <c:pt idx="96">
                  <c:v>4.6599999999999797</c:v>
                </c:pt>
                <c:pt idx="97">
                  <c:v>4.6699999999999795</c:v>
                </c:pt>
                <c:pt idx="98">
                  <c:v>4.6799999999999793</c:v>
                </c:pt>
                <c:pt idx="99">
                  <c:v>4.6899999999999791</c:v>
                </c:pt>
                <c:pt idx="100">
                  <c:v>4.6999999999999789</c:v>
                </c:pt>
                <c:pt idx="101">
                  <c:v>4.7099999999999786</c:v>
                </c:pt>
                <c:pt idx="102">
                  <c:v>4.7199999999999784</c:v>
                </c:pt>
                <c:pt idx="103">
                  <c:v>4.7299999999999782</c:v>
                </c:pt>
                <c:pt idx="104">
                  <c:v>4.739999999999978</c:v>
                </c:pt>
                <c:pt idx="105">
                  <c:v>4.7499999999999778</c:v>
                </c:pt>
                <c:pt idx="106">
                  <c:v>4.7599999999999776</c:v>
                </c:pt>
                <c:pt idx="107">
                  <c:v>4.7699999999999774</c:v>
                </c:pt>
                <c:pt idx="108">
                  <c:v>4.7799999999999772</c:v>
                </c:pt>
                <c:pt idx="109">
                  <c:v>4.7899999999999769</c:v>
                </c:pt>
                <c:pt idx="110">
                  <c:v>4.7999999999999767</c:v>
                </c:pt>
                <c:pt idx="111">
                  <c:v>4.8099999999999765</c:v>
                </c:pt>
                <c:pt idx="112">
                  <c:v>4.8199999999999763</c:v>
                </c:pt>
                <c:pt idx="113">
                  <c:v>4.8299999999999761</c:v>
                </c:pt>
                <c:pt idx="114">
                  <c:v>4.8399999999999759</c:v>
                </c:pt>
                <c:pt idx="115">
                  <c:v>4.8499999999999757</c:v>
                </c:pt>
                <c:pt idx="116">
                  <c:v>4.8599999999999755</c:v>
                </c:pt>
                <c:pt idx="117">
                  <c:v>4.8699999999999752</c:v>
                </c:pt>
                <c:pt idx="118">
                  <c:v>4.879999999999975</c:v>
                </c:pt>
                <c:pt idx="119">
                  <c:v>4.8899999999999748</c:v>
                </c:pt>
                <c:pt idx="120">
                  <c:v>4.8999999999999746</c:v>
                </c:pt>
                <c:pt idx="121">
                  <c:v>4.9099999999999744</c:v>
                </c:pt>
                <c:pt idx="122">
                  <c:v>4.9199999999999742</c:v>
                </c:pt>
                <c:pt idx="123">
                  <c:v>4.929999999999974</c:v>
                </c:pt>
                <c:pt idx="124">
                  <c:v>4.9399999999999737</c:v>
                </c:pt>
                <c:pt idx="125">
                  <c:v>4.9499999999999735</c:v>
                </c:pt>
                <c:pt idx="126">
                  <c:v>4.9599999999999733</c:v>
                </c:pt>
                <c:pt idx="127">
                  <c:v>4.9699999999999731</c:v>
                </c:pt>
                <c:pt idx="128">
                  <c:v>4.9799999999999729</c:v>
                </c:pt>
                <c:pt idx="129">
                  <c:v>4.9899999999999727</c:v>
                </c:pt>
                <c:pt idx="130">
                  <c:v>4.9999999999999725</c:v>
                </c:pt>
                <c:pt idx="131">
                  <c:v>5.0099999999999723</c:v>
                </c:pt>
                <c:pt idx="132">
                  <c:v>5.019999999999972</c:v>
                </c:pt>
                <c:pt idx="133">
                  <c:v>5.0299999999999718</c:v>
                </c:pt>
                <c:pt idx="134">
                  <c:v>5.0399999999999716</c:v>
                </c:pt>
                <c:pt idx="135">
                  <c:v>5.0499999999999714</c:v>
                </c:pt>
                <c:pt idx="136">
                  <c:v>5.0599999999999712</c:v>
                </c:pt>
                <c:pt idx="137">
                  <c:v>5.069999999999971</c:v>
                </c:pt>
                <c:pt idx="138">
                  <c:v>5.0799999999999708</c:v>
                </c:pt>
                <c:pt idx="139">
                  <c:v>5.0899999999999705</c:v>
                </c:pt>
                <c:pt idx="140">
                  <c:v>5.0999999999999703</c:v>
                </c:pt>
                <c:pt idx="141">
                  <c:v>5.1099999999999701</c:v>
                </c:pt>
                <c:pt idx="142">
                  <c:v>5.1199999999999699</c:v>
                </c:pt>
                <c:pt idx="143">
                  <c:v>5.1299999999999697</c:v>
                </c:pt>
                <c:pt idx="144">
                  <c:v>5.1399999999999695</c:v>
                </c:pt>
                <c:pt idx="145">
                  <c:v>5.1499999999999693</c:v>
                </c:pt>
                <c:pt idx="146">
                  <c:v>5.1599999999999691</c:v>
                </c:pt>
                <c:pt idx="147">
                  <c:v>5.1699999999999688</c:v>
                </c:pt>
                <c:pt idx="148">
                  <c:v>5.1799999999999686</c:v>
                </c:pt>
                <c:pt idx="149">
                  <c:v>5.1899999999999684</c:v>
                </c:pt>
                <c:pt idx="150">
                  <c:v>5.1999999999999682</c:v>
                </c:pt>
                <c:pt idx="151">
                  <c:v>5.209999999999968</c:v>
                </c:pt>
                <c:pt idx="152">
                  <c:v>5.2199999999999678</c:v>
                </c:pt>
                <c:pt idx="153">
                  <c:v>5.2299999999999676</c:v>
                </c:pt>
                <c:pt idx="154">
                  <c:v>5.2399999999999674</c:v>
                </c:pt>
                <c:pt idx="155">
                  <c:v>5.2499999999999671</c:v>
                </c:pt>
                <c:pt idx="156">
                  <c:v>5.2599999999999669</c:v>
                </c:pt>
                <c:pt idx="157">
                  <c:v>5.2699999999999667</c:v>
                </c:pt>
                <c:pt idx="158">
                  <c:v>5.2799999999999665</c:v>
                </c:pt>
                <c:pt idx="159">
                  <c:v>5.2899999999999663</c:v>
                </c:pt>
                <c:pt idx="160">
                  <c:v>5.2999999999999661</c:v>
                </c:pt>
                <c:pt idx="161">
                  <c:v>5.3099999999999659</c:v>
                </c:pt>
                <c:pt idx="162">
                  <c:v>5.3199999999999656</c:v>
                </c:pt>
                <c:pt idx="163">
                  <c:v>5.3299999999999654</c:v>
                </c:pt>
                <c:pt idx="164">
                  <c:v>5.3399999999999652</c:v>
                </c:pt>
                <c:pt idx="165">
                  <c:v>5.349999999999965</c:v>
                </c:pt>
                <c:pt idx="166">
                  <c:v>5.3599999999999648</c:v>
                </c:pt>
                <c:pt idx="167">
                  <c:v>5.3699999999999646</c:v>
                </c:pt>
                <c:pt idx="168">
                  <c:v>5.3799999999999644</c:v>
                </c:pt>
                <c:pt idx="169">
                  <c:v>5.3899999999999642</c:v>
                </c:pt>
                <c:pt idx="170">
                  <c:v>5.3999999999999639</c:v>
                </c:pt>
                <c:pt idx="171">
                  <c:v>5.4099999999999637</c:v>
                </c:pt>
                <c:pt idx="172">
                  <c:v>5.4199999999999635</c:v>
                </c:pt>
                <c:pt idx="173">
                  <c:v>5.4299999999999633</c:v>
                </c:pt>
                <c:pt idx="174">
                  <c:v>5.4399999999999631</c:v>
                </c:pt>
                <c:pt idx="175">
                  <c:v>5.4499999999999629</c:v>
                </c:pt>
                <c:pt idx="176">
                  <c:v>5.4599999999999627</c:v>
                </c:pt>
                <c:pt idx="177">
                  <c:v>5.4699999999999624</c:v>
                </c:pt>
                <c:pt idx="178">
                  <c:v>5.4799999999999622</c:v>
                </c:pt>
                <c:pt idx="179">
                  <c:v>5.489999999999962</c:v>
                </c:pt>
                <c:pt idx="180">
                  <c:v>5.4999999999999618</c:v>
                </c:pt>
                <c:pt idx="181">
                  <c:v>5.5099999999999616</c:v>
                </c:pt>
                <c:pt idx="182">
                  <c:v>5.5199999999999614</c:v>
                </c:pt>
                <c:pt idx="183">
                  <c:v>5.5299999999999612</c:v>
                </c:pt>
                <c:pt idx="184">
                  <c:v>5.539999999999961</c:v>
                </c:pt>
                <c:pt idx="185">
                  <c:v>5.5499999999999607</c:v>
                </c:pt>
                <c:pt idx="186">
                  <c:v>5.5599999999999605</c:v>
                </c:pt>
                <c:pt idx="187">
                  <c:v>5.5699999999999603</c:v>
                </c:pt>
                <c:pt idx="188">
                  <c:v>5.5799999999999601</c:v>
                </c:pt>
                <c:pt idx="189">
                  <c:v>5.5899999999999599</c:v>
                </c:pt>
                <c:pt idx="190">
                  <c:v>5.5999999999999597</c:v>
                </c:pt>
                <c:pt idx="191">
                  <c:v>5.6099999999999595</c:v>
                </c:pt>
                <c:pt idx="192">
                  <c:v>5.6199999999999593</c:v>
                </c:pt>
                <c:pt idx="193">
                  <c:v>5.629999999999959</c:v>
                </c:pt>
                <c:pt idx="194">
                  <c:v>5.6399999999999588</c:v>
                </c:pt>
                <c:pt idx="195">
                  <c:v>5.6499999999999586</c:v>
                </c:pt>
                <c:pt idx="196">
                  <c:v>5.6599999999999584</c:v>
                </c:pt>
                <c:pt idx="197">
                  <c:v>5.6699999999999582</c:v>
                </c:pt>
                <c:pt idx="198">
                  <c:v>5.679999999999958</c:v>
                </c:pt>
                <c:pt idx="199">
                  <c:v>5.6899999999999578</c:v>
                </c:pt>
                <c:pt idx="200">
                  <c:v>5.6999999999999575</c:v>
                </c:pt>
                <c:pt idx="201">
                  <c:v>5.7999999999999572</c:v>
                </c:pt>
                <c:pt idx="202">
                  <c:v>5.8999999999999568</c:v>
                </c:pt>
                <c:pt idx="203">
                  <c:v>5.9999999999999565</c:v>
                </c:pt>
                <c:pt idx="204">
                  <c:v>6.0999999999999561</c:v>
                </c:pt>
                <c:pt idx="205">
                  <c:v>6.1999999999999558</c:v>
                </c:pt>
                <c:pt idx="206">
                  <c:v>6.2999999999999554</c:v>
                </c:pt>
                <c:pt idx="207">
                  <c:v>6.3999999999999551</c:v>
                </c:pt>
                <c:pt idx="208">
                  <c:v>6.4999999999999547</c:v>
                </c:pt>
                <c:pt idx="209">
                  <c:v>6.5999999999999543</c:v>
                </c:pt>
                <c:pt idx="210">
                  <c:v>6.699999999999954</c:v>
                </c:pt>
                <c:pt idx="211">
                  <c:v>6.7999999999999536</c:v>
                </c:pt>
                <c:pt idx="212">
                  <c:v>6.8999999999999533</c:v>
                </c:pt>
                <c:pt idx="213">
                  <c:v>6.9999999999999529</c:v>
                </c:pt>
                <c:pt idx="214">
                  <c:v>7.0999999999999526</c:v>
                </c:pt>
                <c:pt idx="215">
                  <c:v>7.1999999999999522</c:v>
                </c:pt>
                <c:pt idx="216">
                  <c:v>7.2999999999999519</c:v>
                </c:pt>
                <c:pt idx="217">
                  <c:v>7.3999999999999515</c:v>
                </c:pt>
                <c:pt idx="218">
                  <c:v>7.4999999999999512</c:v>
                </c:pt>
                <c:pt idx="219">
                  <c:v>7.5999999999999508</c:v>
                </c:pt>
                <c:pt idx="220">
                  <c:v>7.6999999999999504</c:v>
                </c:pt>
                <c:pt idx="221">
                  <c:v>7.7999999999999501</c:v>
                </c:pt>
                <c:pt idx="222">
                  <c:v>7.8999999999999497</c:v>
                </c:pt>
                <c:pt idx="223">
                  <c:v>7.9999999999999494</c:v>
                </c:pt>
                <c:pt idx="224">
                  <c:v>8.0999999999999499</c:v>
                </c:pt>
                <c:pt idx="225">
                  <c:v>8.1999999999999496</c:v>
                </c:pt>
                <c:pt idx="226">
                  <c:v>8.2999999999999492</c:v>
                </c:pt>
                <c:pt idx="227">
                  <c:v>8.3999999999999488</c:v>
                </c:pt>
                <c:pt idx="228">
                  <c:v>8.4999999999999485</c:v>
                </c:pt>
                <c:pt idx="229">
                  <c:v>8.5999999999999481</c:v>
                </c:pt>
                <c:pt idx="230">
                  <c:v>8.6999999999999478</c:v>
                </c:pt>
                <c:pt idx="231">
                  <c:v>8.7999999999999474</c:v>
                </c:pt>
                <c:pt idx="232">
                  <c:v>8.8999999999999471</c:v>
                </c:pt>
                <c:pt idx="233">
                  <c:v>8.9999999999999467</c:v>
                </c:pt>
                <c:pt idx="234">
                  <c:v>9.0999999999999464</c:v>
                </c:pt>
                <c:pt idx="235">
                  <c:v>9.199999999999946</c:v>
                </c:pt>
                <c:pt idx="236">
                  <c:v>9.2999999999999456</c:v>
                </c:pt>
                <c:pt idx="237">
                  <c:v>9.3999999999999453</c:v>
                </c:pt>
                <c:pt idx="238">
                  <c:v>9.4999999999999449</c:v>
                </c:pt>
                <c:pt idx="239">
                  <c:v>9.5999999999999446</c:v>
                </c:pt>
                <c:pt idx="240">
                  <c:v>9.6999999999999442</c:v>
                </c:pt>
                <c:pt idx="241">
                  <c:v>9.7999999999999439</c:v>
                </c:pt>
                <c:pt idx="242">
                  <c:v>9.8999999999999435</c:v>
                </c:pt>
                <c:pt idx="243">
                  <c:v>9.9999999999999432</c:v>
                </c:pt>
                <c:pt idx="244">
                  <c:v>10.099999999999943</c:v>
                </c:pt>
                <c:pt idx="245">
                  <c:v>10.199999999999942</c:v>
                </c:pt>
                <c:pt idx="246">
                  <c:v>10.299999999999942</c:v>
                </c:pt>
                <c:pt idx="247">
                  <c:v>10.399999999999942</c:v>
                </c:pt>
                <c:pt idx="248">
                  <c:v>10.499999999999941</c:v>
                </c:pt>
                <c:pt idx="249">
                  <c:v>10.599999999999941</c:v>
                </c:pt>
                <c:pt idx="250">
                  <c:v>10.699999999999941</c:v>
                </c:pt>
                <c:pt idx="251">
                  <c:v>10.79999999999994</c:v>
                </c:pt>
                <c:pt idx="252">
                  <c:v>10.89999999999994</c:v>
                </c:pt>
                <c:pt idx="253">
                  <c:v>10.99999999999994</c:v>
                </c:pt>
                <c:pt idx="254">
                  <c:v>11.099999999999939</c:v>
                </c:pt>
                <c:pt idx="255">
                  <c:v>11.199999999999939</c:v>
                </c:pt>
                <c:pt idx="256">
                  <c:v>11.299999999999939</c:v>
                </c:pt>
                <c:pt idx="257">
                  <c:v>11.399999999999938</c:v>
                </c:pt>
                <c:pt idx="258">
                  <c:v>11.499999999999938</c:v>
                </c:pt>
                <c:pt idx="259">
                  <c:v>11.599999999999937</c:v>
                </c:pt>
                <c:pt idx="260">
                  <c:v>11.699999999999937</c:v>
                </c:pt>
                <c:pt idx="261">
                  <c:v>11.799999999999937</c:v>
                </c:pt>
                <c:pt idx="262">
                  <c:v>11.899999999999936</c:v>
                </c:pt>
                <c:pt idx="263">
                  <c:v>11.999999999999936</c:v>
                </c:pt>
                <c:pt idx="264">
                  <c:v>12.099999999999936</c:v>
                </c:pt>
                <c:pt idx="265">
                  <c:v>12.199999999999935</c:v>
                </c:pt>
                <c:pt idx="266">
                  <c:v>12.299999999999935</c:v>
                </c:pt>
                <c:pt idx="267">
                  <c:v>12.399999999999935</c:v>
                </c:pt>
                <c:pt idx="268">
                  <c:v>12.499999999999934</c:v>
                </c:pt>
                <c:pt idx="269">
                  <c:v>12.599999999999934</c:v>
                </c:pt>
                <c:pt idx="270">
                  <c:v>12.699999999999934</c:v>
                </c:pt>
                <c:pt idx="271">
                  <c:v>12.799999999999933</c:v>
                </c:pt>
                <c:pt idx="272">
                  <c:v>12.899999999999933</c:v>
                </c:pt>
                <c:pt idx="273">
                  <c:v>12.999999999999932</c:v>
                </c:pt>
                <c:pt idx="274">
                  <c:v>13.099999999999932</c:v>
                </c:pt>
                <c:pt idx="275">
                  <c:v>13.199999999999932</c:v>
                </c:pt>
                <c:pt idx="276">
                  <c:v>13.299999999999931</c:v>
                </c:pt>
                <c:pt idx="277">
                  <c:v>13.399999999999931</c:v>
                </c:pt>
                <c:pt idx="278">
                  <c:v>13.499999999999931</c:v>
                </c:pt>
                <c:pt idx="279">
                  <c:v>13.59999999999993</c:v>
                </c:pt>
                <c:pt idx="280">
                  <c:v>13.69999999999993</c:v>
                </c:pt>
                <c:pt idx="281">
                  <c:v>13.79999999999993</c:v>
                </c:pt>
                <c:pt idx="282">
                  <c:v>13.899999999999929</c:v>
                </c:pt>
                <c:pt idx="283">
                  <c:v>13.999999999999929</c:v>
                </c:pt>
                <c:pt idx="284">
                  <c:v>14.099999999999929</c:v>
                </c:pt>
                <c:pt idx="285">
                  <c:v>14.199999999999928</c:v>
                </c:pt>
                <c:pt idx="286">
                  <c:v>14.299999999999928</c:v>
                </c:pt>
                <c:pt idx="287">
                  <c:v>14.399999999999928</c:v>
                </c:pt>
                <c:pt idx="288">
                  <c:v>14.499999999999927</c:v>
                </c:pt>
                <c:pt idx="289">
                  <c:v>14.599999999999927</c:v>
                </c:pt>
                <c:pt idx="290">
                  <c:v>14.699999999999926</c:v>
                </c:pt>
                <c:pt idx="291">
                  <c:v>14.799999999999926</c:v>
                </c:pt>
                <c:pt idx="292">
                  <c:v>14.899999999999926</c:v>
                </c:pt>
                <c:pt idx="293">
                  <c:v>14.999999999999925</c:v>
                </c:pt>
                <c:pt idx="294">
                  <c:v>15.099999999999925</c:v>
                </c:pt>
                <c:pt idx="295">
                  <c:v>15.199999999999925</c:v>
                </c:pt>
                <c:pt idx="296">
                  <c:v>15.299999999999924</c:v>
                </c:pt>
                <c:pt idx="297">
                  <c:v>15.399999999999924</c:v>
                </c:pt>
                <c:pt idx="298">
                  <c:v>15.499999999999924</c:v>
                </c:pt>
                <c:pt idx="299">
                  <c:v>15.599999999999923</c:v>
                </c:pt>
                <c:pt idx="300">
                  <c:v>15.699999999999923</c:v>
                </c:pt>
                <c:pt idx="301">
                  <c:v>15.799999999999923</c:v>
                </c:pt>
                <c:pt idx="302">
                  <c:v>15.899999999999922</c:v>
                </c:pt>
                <c:pt idx="303">
                  <c:v>15.999999999999922</c:v>
                </c:pt>
                <c:pt idx="304">
                  <c:v>16.099999999999923</c:v>
                </c:pt>
                <c:pt idx="305">
                  <c:v>16.199999999999925</c:v>
                </c:pt>
                <c:pt idx="306">
                  <c:v>16.299999999999926</c:v>
                </c:pt>
                <c:pt idx="307">
                  <c:v>16.399999999999928</c:v>
                </c:pt>
                <c:pt idx="308">
                  <c:v>16.499999999999929</c:v>
                </c:pt>
                <c:pt idx="309">
                  <c:v>16.59999999999993</c:v>
                </c:pt>
                <c:pt idx="310">
                  <c:v>16.699999999999932</c:v>
                </c:pt>
                <c:pt idx="311">
                  <c:v>16.799999999999933</c:v>
                </c:pt>
                <c:pt idx="312">
                  <c:v>16.899999999999935</c:v>
                </c:pt>
                <c:pt idx="313">
                  <c:v>16.999999999999936</c:v>
                </c:pt>
                <c:pt idx="314">
                  <c:v>17.099999999999937</c:v>
                </c:pt>
                <c:pt idx="315">
                  <c:v>17.199999999999939</c:v>
                </c:pt>
                <c:pt idx="316">
                  <c:v>17.29999999999994</c:v>
                </c:pt>
                <c:pt idx="317">
                  <c:v>17.399999999999942</c:v>
                </c:pt>
                <c:pt idx="318">
                  <c:v>17.499999999999943</c:v>
                </c:pt>
                <c:pt idx="319">
                  <c:v>17.599999999999945</c:v>
                </c:pt>
                <c:pt idx="320">
                  <c:v>17.699999999999946</c:v>
                </c:pt>
                <c:pt idx="321">
                  <c:v>17.799999999999947</c:v>
                </c:pt>
                <c:pt idx="322">
                  <c:v>17.899999999999949</c:v>
                </c:pt>
                <c:pt idx="323">
                  <c:v>17.99999999999995</c:v>
                </c:pt>
                <c:pt idx="324">
                  <c:v>18.099999999999952</c:v>
                </c:pt>
                <c:pt idx="325">
                  <c:v>18.199999999999953</c:v>
                </c:pt>
                <c:pt idx="326">
                  <c:v>18.299999999999955</c:v>
                </c:pt>
                <c:pt idx="327">
                  <c:v>18.399999999999956</c:v>
                </c:pt>
                <c:pt idx="328">
                  <c:v>18.499999999999957</c:v>
                </c:pt>
                <c:pt idx="329">
                  <c:v>18.599999999999959</c:v>
                </c:pt>
                <c:pt idx="330">
                  <c:v>18.69999999999996</c:v>
                </c:pt>
                <c:pt idx="331">
                  <c:v>18.799999999999962</c:v>
                </c:pt>
                <c:pt idx="332">
                  <c:v>18.899999999999963</c:v>
                </c:pt>
                <c:pt idx="333">
                  <c:v>18.999999999999964</c:v>
                </c:pt>
                <c:pt idx="334">
                  <c:v>19.099999999999966</c:v>
                </c:pt>
                <c:pt idx="335">
                  <c:v>19.199999999999967</c:v>
                </c:pt>
                <c:pt idx="336">
                  <c:v>19.299999999999969</c:v>
                </c:pt>
                <c:pt idx="337">
                  <c:v>19.39999999999997</c:v>
                </c:pt>
                <c:pt idx="338">
                  <c:v>19.499999999999972</c:v>
                </c:pt>
                <c:pt idx="339">
                  <c:v>19.599999999999973</c:v>
                </c:pt>
                <c:pt idx="340">
                  <c:v>19.699999999999974</c:v>
                </c:pt>
                <c:pt idx="341">
                  <c:v>19.799999999999976</c:v>
                </c:pt>
                <c:pt idx="342">
                  <c:v>19.899999999999977</c:v>
                </c:pt>
                <c:pt idx="343">
                  <c:v>19.999999999999979</c:v>
                </c:pt>
                <c:pt idx="344">
                  <c:v>20.09999999999998</c:v>
                </c:pt>
                <c:pt idx="345">
                  <c:v>20.199999999999982</c:v>
                </c:pt>
                <c:pt idx="346">
                  <c:v>20.299999999999983</c:v>
                </c:pt>
                <c:pt idx="347">
                  <c:v>20.399999999999984</c:v>
                </c:pt>
                <c:pt idx="348">
                  <c:v>20.499999999999986</c:v>
                </c:pt>
                <c:pt idx="349">
                  <c:v>20.599999999999987</c:v>
                </c:pt>
                <c:pt idx="350">
                  <c:v>20.699999999999989</c:v>
                </c:pt>
                <c:pt idx="351">
                  <c:v>20.79999999999999</c:v>
                </c:pt>
                <c:pt idx="352">
                  <c:v>20.899999999999991</c:v>
                </c:pt>
                <c:pt idx="353">
                  <c:v>20.999999999999993</c:v>
                </c:pt>
                <c:pt idx="354">
                  <c:v>21.099999999999994</c:v>
                </c:pt>
                <c:pt idx="355">
                  <c:v>21.199999999999996</c:v>
                </c:pt>
                <c:pt idx="356">
                  <c:v>21.299999999999997</c:v>
                </c:pt>
                <c:pt idx="357">
                  <c:v>21.4</c:v>
                </c:pt>
                <c:pt idx="358">
                  <c:v>21.5</c:v>
                </c:pt>
                <c:pt idx="359">
                  <c:v>21.6</c:v>
                </c:pt>
                <c:pt idx="360">
                  <c:v>21.700000000000003</c:v>
                </c:pt>
                <c:pt idx="361">
                  <c:v>21.800000000000004</c:v>
                </c:pt>
                <c:pt idx="362">
                  <c:v>21.900000000000006</c:v>
                </c:pt>
                <c:pt idx="363">
                  <c:v>22.000000000000007</c:v>
                </c:pt>
                <c:pt idx="364">
                  <c:v>22.100000000000009</c:v>
                </c:pt>
                <c:pt idx="365">
                  <c:v>22.20000000000001</c:v>
                </c:pt>
                <c:pt idx="366">
                  <c:v>22.300000000000011</c:v>
                </c:pt>
                <c:pt idx="367">
                  <c:v>22.400000000000013</c:v>
                </c:pt>
                <c:pt idx="368">
                  <c:v>22.500000000000014</c:v>
                </c:pt>
                <c:pt idx="369">
                  <c:v>22.600000000000016</c:v>
                </c:pt>
                <c:pt idx="370">
                  <c:v>22.700000000000017</c:v>
                </c:pt>
                <c:pt idx="371">
                  <c:v>22.800000000000018</c:v>
                </c:pt>
                <c:pt idx="372">
                  <c:v>22.90000000000002</c:v>
                </c:pt>
                <c:pt idx="373">
                  <c:v>23.000000000000021</c:v>
                </c:pt>
                <c:pt idx="374">
                  <c:v>23.100000000000023</c:v>
                </c:pt>
                <c:pt idx="375">
                  <c:v>23.200000000000024</c:v>
                </c:pt>
                <c:pt idx="376">
                  <c:v>23.300000000000026</c:v>
                </c:pt>
                <c:pt idx="377">
                  <c:v>23.400000000000027</c:v>
                </c:pt>
                <c:pt idx="378">
                  <c:v>23.500000000000028</c:v>
                </c:pt>
                <c:pt idx="379">
                  <c:v>23.60000000000003</c:v>
                </c:pt>
                <c:pt idx="380">
                  <c:v>23.700000000000031</c:v>
                </c:pt>
                <c:pt idx="381">
                  <c:v>23.800000000000033</c:v>
                </c:pt>
                <c:pt idx="382">
                  <c:v>23.900000000000034</c:v>
                </c:pt>
                <c:pt idx="383">
                  <c:v>24.000000000000036</c:v>
                </c:pt>
                <c:pt idx="384">
                  <c:v>24.100000000000037</c:v>
                </c:pt>
                <c:pt idx="385">
                  <c:v>24.200000000000038</c:v>
                </c:pt>
                <c:pt idx="386">
                  <c:v>24.30000000000004</c:v>
                </c:pt>
                <c:pt idx="387">
                  <c:v>24.400000000000041</c:v>
                </c:pt>
                <c:pt idx="388">
                  <c:v>24.500000000000043</c:v>
                </c:pt>
                <c:pt idx="389">
                  <c:v>24.600000000000044</c:v>
                </c:pt>
                <c:pt idx="390">
                  <c:v>24.700000000000045</c:v>
                </c:pt>
                <c:pt idx="391">
                  <c:v>24.800000000000047</c:v>
                </c:pt>
                <c:pt idx="392">
                  <c:v>24.900000000000048</c:v>
                </c:pt>
                <c:pt idx="393">
                  <c:v>25.00000000000005</c:v>
                </c:pt>
                <c:pt idx="394">
                  <c:v>25.100000000000051</c:v>
                </c:pt>
                <c:pt idx="395">
                  <c:v>25.200000000000053</c:v>
                </c:pt>
                <c:pt idx="396">
                  <c:v>25.300000000000054</c:v>
                </c:pt>
                <c:pt idx="397">
                  <c:v>25.400000000000055</c:v>
                </c:pt>
                <c:pt idx="398">
                  <c:v>25.500000000000057</c:v>
                </c:pt>
                <c:pt idx="399">
                  <c:v>25.600000000000058</c:v>
                </c:pt>
                <c:pt idx="400">
                  <c:v>25.70000000000006</c:v>
                </c:pt>
                <c:pt idx="401">
                  <c:v>25.800000000000061</c:v>
                </c:pt>
                <c:pt idx="402">
                  <c:v>25.900000000000063</c:v>
                </c:pt>
                <c:pt idx="403">
                  <c:v>26.000000000000064</c:v>
                </c:pt>
                <c:pt idx="404">
                  <c:v>26.100000000000065</c:v>
                </c:pt>
                <c:pt idx="405">
                  <c:v>26.200000000000067</c:v>
                </c:pt>
                <c:pt idx="406">
                  <c:v>26.300000000000068</c:v>
                </c:pt>
                <c:pt idx="407">
                  <c:v>26.40000000000007</c:v>
                </c:pt>
                <c:pt idx="408">
                  <c:v>26.500000000000071</c:v>
                </c:pt>
                <c:pt idx="409">
                  <c:v>26.600000000000072</c:v>
                </c:pt>
                <c:pt idx="410">
                  <c:v>26.700000000000074</c:v>
                </c:pt>
                <c:pt idx="411">
                  <c:v>26.800000000000075</c:v>
                </c:pt>
                <c:pt idx="412">
                  <c:v>26.900000000000077</c:v>
                </c:pt>
                <c:pt idx="413">
                  <c:v>27.000000000000078</c:v>
                </c:pt>
                <c:pt idx="414">
                  <c:v>27.10000000000008</c:v>
                </c:pt>
                <c:pt idx="415">
                  <c:v>27.200000000000081</c:v>
                </c:pt>
                <c:pt idx="416">
                  <c:v>27.300000000000082</c:v>
                </c:pt>
                <c:pt idx="417">
                  <c:v>27.400000000000084</c:v>
                </c:pt>
                <c:pt idx="418">
                  <c:v>27.500000000000085</c:v>
                </c:pt>
                <c:pt idx="419">
                  <c:v>27.600000000000087</c:v>
                </c:pt>
                <c:pt idx="420">
                  <c:v>27.700000000000088</c:v>
                </c:pt>
                <c:pt idx="421">
                  <c:v>27.80000000000009</c:v>
                </c:pt>
                <c:pt idx="422">
                  <c:v>27.900000000000091</c:v>
                </c:pt>
                <c:pt idx="423">
                  <c:v>28.000000000000092</c:v>
                </c:pt>
                <c:pt idx="424">
                  <c:v>28.100000000000094</c:v>
                </c:pt>
                <c:pt idx="425">
                  <c:v>28.200000000000095</c:v>
                </c:pt>
                <c:pt idx="426">
                  <c:v>28.300000000000097</c:v>
                </c:pt>
                <c:pt idx="427">
                  <c:v>28.400000000000098</c:v>
                </c:pt>
                <c:pt idx="428">
                  <c:v>28.500000000000099</c:v>
                </c:pt>
                <c:pt idx="429">
                  <c:v>28.600000000000101</c:v>
                </c:pt>
                <c:pt idx="430">
                  <c:v>28.700000000000102</c:v>
                </c:pt>
                <c:pt idx="431">
                  <c:v>28.800000000000104</c:v>
                </c:pt>
                <c:pt idx="432">
                  <c:v>28.900000000000105</c:v>
                </c:pt>
                <c:pt idx="433">
                  <c:v>29.000000000000107</c:v>
                </c:pt>
                <c:pt idx="434">
                  <c:v>29.100000000000108</c:v>
                </c:pt>
                <c:pt idx="435">
                  <c:v>29.200000000000109</c:v>
                </c:pt>
                <c:pt idx="436">
                  <c:v>29.300000000000111</c:v>
                </c:pt>
                <c:pt idx="437">
                  <c:v>29.400000000000112</c:v>
                </c:pt>
                <c:pt idx="438">
                  <c:v>29.500000000000114</c:v>
                </c:pt>
                <c:pt idx="439">
                  <c:v>29.600000000000115</c:v>
                </c:pt>
                <c:pt idx="440">
                  <c:v>29.700000000000117</c:v>
                </c:pt>
                <c:pt idx="441">
                  <c:v>29.800000000000118</c:v>
                </c:pt>
                <c:pt idx="442">
                  <c:v>29.900000000000119</c:v>
                </c:pt>
                <c:pt idx="443">
                  <c:v>30.000000000000121</c:v>
                </c:pt>
                <c:pt idx="444">
                  <c:v>30.100000000000122</c:v>
                </c:pt>
                <c:pt idx="445">
                  <c:v>30.200000000000124</c:v>
                </c:pt>
                <c:pt idx="446">
                  <c:v>30.300000000000125</c:v>
                </c:pt>
                <c:pt idx="447">
                  <c:v>30.400000000000126</c:v>
                </c:pt>
                <c:pt idx="448">
                  <c:v>30.500000000000128</c:v>
                </c:pt>
                <c:pt idx="449">
                  <c:v>30.600000000000129</c:v>
                </c:pt>
                <c:pt idx="450">
                  <c:v>30.700000000000131</c:v>
                </c:pt>
                <c:pt idx="451">
                  <c:v>30.800000000000132</c:v>
                </c:pt>
                <c:pt idx="452">
                  <c:v>30.900000000000134</c:v>
                </c:pt>
                <c:pt idx="453">
                  <c:v>31.000000000000135</c:v>
                </c:pt>
                <c:pt idx="454">
                  <c:v>31.100000000000136</c:v>
                </c:pt>
                <c:pt idx="455">
                  <c:v>31.200000000000138</c:v>
                </c:pt>
                <c:pt idx="456">
                  <c:v>31.300000000000139</c:v>
                </c:pt>
                <c:pt idx="457">
                  <c:v>31.400000000000141</c:v>
                </c:pt>
                <c:pt idx="458">
                  <c:v>31.500000000000142</c:v>
                </c:pt>
                <c:pt idx="459">
                  <c:v>31.600000000000144</c:v>
                </c:pt>
                <c:pt idx="460">
                  <c:v>31.700000000000145</c:v>
                </c:pt>
                <c:pt idx="461">
                  <c:v>31.800000000000146</c:v>
                </c:pt>
                <c:pt idx="462">
                  <c:v>31.900000000000148</c:v>
                </c:pt>
                <c:pt idx="463">
                  <c:v>32.000000000000149</c:v>
                </c:pt>
                <c:pt idx="464">
                  <c:v>32.100000000000151</c:v>
                </c:pt>
                <c:pt idx="465">
                  <c:v>32.200000000000152</c:v>
                </c:pt>
                <c:pt idx="466">
                  <c:v>32.300000000000153</c:v>
                </c:pt>
                <c:pt idx="467">
                  <c:v>32.400000000000155</c:v>
                </c:pt>
                <c:pt idx="468">
                  <c:v>32.500000000000156</c:v>
                </c:pt>
                <c:pt idx="469">
                  <c:v>32.600000000000158</c:v>
                </c:pt>
                <c:pt idx="470">
                  <c:v>32.700000000000159</c:v>
                </c:pt>
                <c:pt idx="471">
                  <c:v>32.800000000000161</c:v>
                </c:pt>
                <c:pt idx="472">
                  <c:v>32.900000000000162</c:v>
                </c:pt>
                <c:pt idx="473">
                  <c:v>33.000000000000163</c:v>
                </c:pt>
                <c:pt idx="474">
                  <c:v>33.100000000000165</c:v>
                </c:pt>
                <c:pt idx="475">
                  <c:v>33.200000000000166</c:v>
                </c:pt>
                <c:pt idx="476">
                  <c:v>33.300000000000168</c:v>
                </c:pt>
                <c:pt idx="477">
                  <c:v>33.400000000000169</c:v>
                </c:pt>
                <c:pt idx="478">
                  <c:v>33.500000000000171</c:v>
                </c:pt>
                <c:pt idx="479">
                  <c:v>33.600000000000172</c:v>
                </c:pt>
                <c:pt idx="480">
                  <c:v>33.700000000000173</c:v>
                </c:pt>
                <c:pt idx="481">
                  <c:v>33.800000000000175</c:v>
                </c:pt>
                <c:pt idx="482">
                  <c:v>33.900000000000176</c:v>
                </c:pt>
                <c:pt idx="483">
                  <c:v>34.000000000000178</c:v>
                </c:pt>
                <c:pt idx="484">
                  <c:v>34.100000000000179</c:v>
                </c:pt>
                <c:pt idx="485">
                  <c:v>34.20000000000018</c:v>
                </c:pt>
                <c:pt idx="486">
                  <c:v>34.300000000000182</c:v>
                </c:pt>
                <c:pt idx="487">
                  <c:v>34.400000000000183</c:v>
                </c:pt>
                <c:pt idx="488">
                  <c:v>34.500000000000185</c:v>
                </c:pt>
                <c:pt idx="489">
                  <c:v>34.600000000000186</c:v>
                </c:pt>
                <c:pt idx="490">
                  <c:v>34.700000000000188</c:v>
                </c:pt>
                <c:pt idx="491">
                  <c:v>34.800000000000189</c:v>
                </c:pt>
                <c:pt idx="492">
                  <c:v>34.90000000000019</c:v>
                </c:pt>
                <c:pt idx="493">
                  <c:v>35.000000000000192</c:v>
                </c:pt>
                <c:pt idx="494">
                  <c:v>35.100000000000193</c:v>
                </c:pt>
                <c:pt idx="495">
                  <c:v>35.200000000000195</c:v>
                </c:pt>
                <c:pt idx="496">
                  <c:v>35.300000000000196</c:v>
                </c:pt>
                <c:pt idx="497">
                  <c:v>35.400000000000198</c:v>
                </c:pt>
                <c:pt idx="498">
                  <c:v>35.500000000000199</c:v>
                </c:pt>
                <c:pt idx="499">
                  <c:v>35.6000000000002</c:v>
                </c:pt>
                <c:pt idx="500">
                  <c:v>35.700000000000202</c:v>
                </c:pt>
                <c:pt idx="501">
                  <c:v>35.800000000000203</c:v>
                </c:pt>
                <c:pt idx="502">
                  <c:v>35.900000000000205</c:v>
                </c:pt>
                <c:pt idx="503">
                  <c:v>36.000000000000206</c:v>
                </c:pt>
                <c:pt idx="504">
                  <c:v>36.100000000000207</c:v>
                </c:pt>
                <c:pt idx="505">
                  <c:v>36.200000000000209</c:v>
                </c:pt>
                <c:pt idx="506">
                  <c:v>36.30000000000021</c:v>
                </c:pt>
                <c:pt idx="507">
                  <c:v>36.400000000000212</c:v>
                </c:pt>
                <c:pt idx="508">
                  <c:v>36.500000000000213</c:v>
                </c:pt>
                <c:pt idx="509">
                  <c:v>36.600000000000215</c:v>
                </c:pt>
                <c:pt idx="510">
                  <c:v>36.700000000000216</c:v>
                </c:pt>
                <c:pt idx="511">
                  <c:v>36.800000000000217</c:v>
                </c:pt>
                <c:pt idx="512">
                  <c:v>36.900000000000219</c:v>
                </c:pt>
                <c:pt idx="513">
                  <c:v>37.00000000000022</c:v>
                </c:pt>
                <c:pt idx="514">
                  <c:v>37.100000000000222</c:v>
                </c:pt>
                <c:pt idx="515">
                  <c:v>37.200000000000223</c:v>
                </c:pt>
                <c:pt idx="516">
                  <c:v>37.300000000000225</c:v>
                </c:pt>
                <c:pt idx="517">
                  <c:v>37.400000000000226</c:v>
                </c:pt>
                <c:pt idx="518">
                  <c:v>37.500000000000227</c:v>
                </c:pt>
                <c:pt idx="519">
                  <c:v>37.600000000000229</c:v>
                </c:pt>
                <c:pt idx="520">
                  <c:v>37.70000000000023</c:v>
                </c:pt>
                <c:pt idx="521">
                  <c:v>37.800000000000232</c:v>
                </c:pt>
                <c:pt idx="522">
                  <c:v>37.900000000000233</c:v>
                </c:pt>
                <c:pt idx="523">
                  <c:v>38.000000000000234</c:v>
                </c:pt>
                <c:pt idx="524">
                  <c:v>38.100000000000236</c:v>
                </c:pt>
                <c:pt idx="525">
                  <c:v>38.200000000000237</c:v>
                </c:pt>
                <c:pt idx="526">
                  <c:v>38.300000000000239</c:v>
                </c:pt>
                <c:pt idx="527">
                  <c:v>38.40000000000024</c:v>
                </c:pt>
                <c:pt idx="528">
                  <c:v>38.500000000000242</c:v>
                </c:pt>
                <c:pt idx="529">
                  <c:v>38.600000000000243</c:v>
                </c:pt>
                <c:pt idx="530">
                  <c:v>38.700000000000244</c:v>
                </c:pt>
                <c:pt idx="531">
                  <c:v>38.800000000000246</c:v>
                </c:pt>
                <c:pt idx="532">
                  <c:v>38.900000000000247</c:v>
                </c:pt>
                <c:pt idx="533">
                  <c:v>39.000000000000249</c:v>
                </c:pt>
                <c:pt idx="534">
                  <c:v>39.10000000000025</c:v>
                </c:pt>
                <c:pt idx="535">
                  <c:v>39.200000000000252</c:v>
                </c:pt>
                <c:pt idx="536">
                  <c:v>39.300000000000253</c:v>
                </c:pt>
                <c:pt idx="537">
                  <c:v>39.400000000000254</c:v>
                </c:pt>
                <c:pt idx="538">
                  <c:v>39.500000000000256</c:v>
                </c:pt>
                <c:pt idx="539">
                  <c:v>39.600000000000257</c:v>
                </c:pt>
                <c:pt idx="540">
                  <c:v>39.700000000000259</c:v>
                </c:pt>
                <c:pt idx="541">
                  <c:v>39.80000000000026</c:v>
                </c:pt>
                <c:pt idx="542">
                  <c:v>39.900000000000261</c:v>
                </c:pt>
                <c:pt idx="543">
                  <c:v>40.000000000000263</c:v>
                </c:pt>
                <c:pt idx="544">
                  <c:v>40.100000000000264</c:v>
                </c:pt>
                <c:pt idx="545">
                  <c:v>40.200000000000266</c:v>
                </c:pt>
                <c:pt idx="546">
                  <c:v>40.300000000000267</c:v>
                </c:pt>
                <c:pt idx="547">
                  <c:v>40.400000000000269</c:v>
                </c:pt>
                <c:pt idx="548">
                  <c:v>40.50000000000027</c:v>
                </c:pt>
                <c:pt idx="549">
                  <c:v>40.600000000000271</c:v>
                </c:pt>
                <c:pt idx="550">
                  <c:v>40.700000000000273</c:v>
                </c:pt>
                <c:pt idx="551">
                  <c:v>40.800000000000274</c:v>
                </c:pt>
                <c:pt idx="552">
                  <c:v>40.900000000000276</c:v>
                </c:pt>
                <c:pt idx="553">
                  <c:v>41.000000000000277</c:v>
                </c:pt>
                <c:pt idx="554">
                  <c:v>41.100000000000279</c:v>
                </c:pt>
                <c:pt idx="555">
                  <c:v>41.20000000000028</c:v>
                </c:pt>
                <c:pt idx="556">
                  <c:v>41.300000000000281</c:v>
                </c:pt>
                <c:pt idx="557">
                  <c:v>41.400000000000283</c:v>
                </c:pt>
                <c:pt idx="558">
                  <c:v>41.500000000000284</c:v>
                </c:pt>
                <c:pt idx="559">
                  <c:v>41.600000000000286</c:v>
                </c:pt>
                <c:pt idx="560">
                  <c:v>41.700000000000287</c:v>
                </c:pt>
                <c:pt idx="561">
                  <c:v>41.800000000000288</c:v>
                </c:pt>
                <c:pt idx="562">
                  <c:v>41.90000000000029</c:v>
                </c:pt>
                <c:pt idx="563">
                  <c:v>42.000000000000291</c:v>
                </c:pt>
                <c:pt idx="564">
                  <c:v>42.100000000000293</c:v>
                </c:pt>
                <c:pt idx="565">
                  <c:v>42.200000000000294</c:v>
                </c:pt>
                <c:pt idx="566">
                  <c:v>42.300000000000296</c:v>
                </c:pt>
                <c:pt idx="567">
                  <c:v>42.400000000000297</c:v>
                </c:pt>
                <c:pt idx="568">
                  <c:v>42.500000000000298</c:v>
                </c:pt>
                <c:pt idx="569">
                  <c:v>42.6000000000003</c:v>
                </c:pt>
                <c:pt idx="570">
                  <c:v>42.700000000000301</c:v>
                </c:pt>
                <c:pt idx="571">
                  <c:v>42.800000000000303</c:v>
                </c:pt>
                <c:pt idx="572">
                  <c:v>42.900000000000304</c:v>
                </c:pt>
                <c:pt idx="573">
                  <c:v>43.000000000000306</c:v>
                </c:pt>
                <c:pt idx="574">
                  <c:v>43.100000000000307</c:v>
                </c:pt>
                <c:pt idx="575">
                  <c:v>43.200000000000308</c:v>
                </c:pt>
                <c:pt idx="576">
                  <c:v>43.30000000000031</c:v>
                </c:pt>
                <c:pt idx="577">
                  <c:v>43.400000000000311</c:v>
                </c:pt>
                <c:pt idx="578">
                  <c:v>43.500000000000313</c:v>
                </c:pt>
                <c:pt idx="579">
                  <c:v>43.600000000000314</c:v>
                </c:pt>
                <c:pt idx="580">
                  <c:v>43.700000000000315</c:v>
                </c:pt>
                <c:pt idx="581">
                  <c:v>43.800000000000317</c:v>
                </c:pt>
                <c:pt idx="582">
                  <c:v>43.900000000000318</c:v>
                </c:pt>
                <c:pt idx="583">
                  <c:v>44.00000000000032</c:v>
                </c:pt>
                <c:pt idx="584">
                  <c:v>44.100000000000321</c:v>
                </c:pt>
                <c:pt idx="585">
                  <c:v>44.200000000000323</c:v>
                </c:pt>
                <c:pt idx="586">
                  <c:v>44.300000000000324</c:v>
                </c:pt>
                <c:pt idx="587">
                  <c:v>44.400000000000325</c:v>
                </c:pt>
                <c:pt idx="588">
                  <c:v>44.500000000000327</c:v>
                </c:pt>
                <c:pt idx="589">
                  <c:v>44.600000000000328</c:v>
                </c:pt>
                <c:pt idx="590">
                  <c:v>44.70000000000033</c:v>
                </c:pt>
                <c:pt idx="591">
                  <c:v>44.800000000000331</c:v>
                </c:pt>
                <c:pt idx="592">
                  <c:v>44.900000000000333</c:v>
                </c:pt>
                <c:pt idx="593">
                  <c:v>45.000000000000334</c:v>
                </c:pt>
                <c:pt idx="594">
                  <c:v>45.100000000000335</c:v>
                </c:pt>
                <c:pt idx="595">
                  <c:v>45.200000000000337</c:v>
                </c:pt>
                <c:pt idx="596">
                  <c:v>45.300000000000338</c:v>
                </c:pt>
                <c:pt idx="597">
                  <c:v>45.40000000000034</c:v>
                </c:pt>
                <c:pt idx="598">
                  <c:v>45.500000000000341</c:v>
                </c:pt>
                <c:pt idx="599">
                  <c:v>45.600000000000342</c:v>
                </c:pt>
                <c:pt idx="600">
                  <c:v>45.700000000000344</c:v>
                </c:pt>
                <c:pt idx="601">
                  <c:v>45.800000000000345</c:v>
                </c:pt>
                <c:pt idx="602">
                  <c:v>45.900000000000347</c:v>
                </c:pt>
                <c:pt idx="603">
                  <c:v>46.000000000000348</c:v>
                </c:pt>
                <c:pt idx="604">
                  <c:v>46.10000000000035</c:v>
                </c:pt>
                <c:pt idx="605">
                  <c:v>46.200000000000351</c:v>
                </c:pt>
                <c:pt idx="606">
                  <c:v>46.300000000000352</c:v>
                </c:pt>
                <c:pt idx="607">
                  <c:v>46.400000000000354</c:v>
                </c:pt>
                <c:pt idx="608">
                  <c:v>46.500000000000355</c:v>
                </c:pt>
                <c:pt idx="609">
                  <c:v>46.600000000000357</c:v>
                </c:pt>
                <c:pt idx="610">
                  <c:v>46.700000000000358</c:v>
                </c:pt>
                <c:pt idx="611">
                  <c:v>46.80000000000036</c:v>
                </c:pt>
                <c:pt idx="612">
                  <c:v>46.900000000000361</c:v>
                </c:pt>
                <c:pt idx="613">
                  <c:v>47.000000000000362</c:v>
                </c:pt>
                <c:pt idx="614">
                  <c:v>47.100000000000364</c:v>
                </c:pt>
                <c:pt idx="615">
                  <c:v>47.200000000000365</c:v>
                </c:pt>
                <c:pt idx="616">
                  <c:v>47.300000000000367</c:v>
                </c:pt>
                <c:pt idx="617">
                  <c:v>47.400000000000368</c:v>
                </c:pt>
                <c:pt idx="618">
                  <c:v>47.500000000000369</c:v>
                </c:pt>
                <c:pt idx="619">
                  <c:v>47.600000000000371</c:v>
                </c:pt>
                <c:pt idx="620">
                  <c:v>47.700000000000372</c:v>
                </c:pt>
                <c:pt idx="621">
                  <c:v>47.800000000000374</c:v>
                </c:pt>
                <c:pt idx="622">
                  <c:v>47.900000000000375</c:v>
                </c:pt>
                <c:pt idx="623">
                  <c:v>48.000000000000377</c:v>
                </c:pt>
                <c:pt idx="624">
                  <c:v>48.100000000000378</c:v>
                </c:pt>
                <c:pt idx="625">
                  <c:v>48.200000000000379</c:v>
                </c:pt>
                <c:pt idx="626">
                  <c:v>48.300000000000381</c:v>
                </c:pt>
                <c:pt idx="627">
                  <c:v>48.400000000000382</c:v>
                </c:pt>
                <c:pt idx="628">
                  <c:v>48.500000000000384</c:v>
                </c:pt>
                <c:pt idx="629">
                  <c:v>48.600000000000385</c:v>
                </c:pt>
                <c:pt idx="630">
                  <c:v>48.700000000000387</c:v>
                </c:pt>
                <c:pt idx="631">
                  <c:v>48.800000000000388</c:v>
                </c:pt>
                <c:pt idx="632">
                  <c:v>48.900000000000389</c:v>
                </c:pt>
                <c:pt idx="633">
                  <c:v>49.000000000000391</c:v>
                </c:pt>
                <c:pt idx="634">
                  <c:v>49.100000000000392</c:v>
                </c:pt>
                <c:pt idx="635">
                  <c:v>49.200000000000394</c:v>
                </c:pt>
                <c:pt idx="636">
                  <c:v>49.300000000000395</c:v>
                </c:pt>
                <c:pt idx="637">
                  <c:v>49.400000000000396</c:v>
                </c:pt>
                <c:pt idx="638">
                  <c:v>49.500000000000398</c:v>
                </c:pt>
                <c:pt idx="639">
                  <c:v>49.600000000000399</c:v>
                </c:pt>
                <c:pt idx="640">
                  <c:v>49.700000000000401</c:v>
                </c:pt>
                <c:pt idx="641">
                  <c:v>49.800000000000402</c:v>
                </c:pt>
                <c:pt idx="642">
                  <c:v>49.900000000000404</c:v>
                </c:pt>
                <c:pt idx="643">
                  <c:v>50.000000000000405</c:v>
                </c:pt>
                <c:pt idx="644">
                  <c:v>50.100000000000406</c:v>
                </c:pt>
                <c:pt idx="645">
                  <c:v>50.200000000000408</c:v>
                </c:pt>
                <c:pt idx="646">
                  <c:v>50.300000000000409</c:v>
                </c:pt>
                <c:pt idx="647">
                  <c:v>50.400000000000411</c:v>
                </c:pt>
                <c:pt idx="648">
                  <c:v>50.500000000000412</c:v>
                </c:pt>
                <c:pt idx="649">
                  <c:v>50.600000000000414</c:v>
                </c:pt>
                <c:pt idx="650">
                  <c:v>50.700000000000415</c:v>
                </c:pt>
                <c:pt idx="651">
                  <c:v>50.800000000000416</c:v>
                </c:pt>
                <c:pt idx="652">
                  <c:v>50.900000000000418</c:v>
                </c:pt>
                <c:pt idx="653">
                  <c:v>51.000000000000419</c:v>
                </c:pt>
                <c:pt idx="654">
                  <c:v>51.100000000000421</c:v>
                </c:pt>
                <c:pt idx="655">
                  <c:v>51.200000000000422</c:v>
                </c:pt>
                <c:pt idx="656">
                  <c:v>51.300000000000423</c:v>
                </c:pt>
                <c:pt idx="657">
                  <c:v>51.300100000000427</c:v>
                </c:pt>
                <c:pt idx="658">
                  <c:v>51.30020000000043</c:v>
                </c:pt>
                <c:pt idx="659">
                  <c:v>51.300300000000433</c:v>
                </c:pt>
                <c:pt idx="660">
                  <c:v>51.300400000000437</c:v>
                </c:pt>
                <c:pt idx="661">
                  <c:v>51.30050000000044</c:v>
                </c:pt>
                <c:pt idx="662">
                  <c:v>51.300600000000443</c:v>
                </c:pt>
                <c:pt idx="663">
                  <c:v>51.300700000000447</c:v>
                </c:pt>
                <c:pt idx="664">
                  <c:v>51.30080000000045</c:v>
                </c:pt>
                <c:pt idx="665">
                  <c:v>51.300900000000453</c:v>
                </c:pt>
                <c:pt idx="666">
                  <c:v>51.301000000000457</c:v>
                </c:pt>
                <c:pt idx="667">
                  <c:v>51.30110000000046</c:v>
                </c:pt>
                <c:pt idx="668">
                  <c:v>51.301200000000463</c:v>
                </c:pt>
                <c:pt idx="669">
                  <c:v>51.301300000000467</c:v>
                </c:pt>
                <c:pt idx="670">
                  <c:v>51.30140000000047</c:v>
                </c:pt>
                <c:pt idx="671">
                  <c:v>51.301500000000473</c:v>
                </c:pt>
                <c:pt idx="672">
                  <c:v>51.301600000000477</c:v>
                </c:pt>
                <c:pt idx="673">
                  <c:v>51.30170000000048</c:v>
                </c:pt>
                <c:pt idx="674">
                  <c:v>51.301800000000483</c:v>
                </c:pt>
                <c:pt idx="675">
                  <c:v>51.301900000000487</c:v>
                </c:pt>
                <c:pt idx="676">
                  <c:v>51.30200000000049</c:v>
                </c:pt>
                <c:pt idx="677">
                  <c:v>51.302100000000493</c:v>
                </c:pt>
                <c:pt idx="678">
                  <c:v>51.302200000000497</c:v>
                </c:pt>
                <c:pt idx="679">
                  <c:v>51.3023000000005</c:v>
                </c:pt>
                <c:pt idx="680">
                  <c:v>51.302400000000503</c:v>
                </c:pt>
                <c:pt idx="681">
                  <c:v>51.302500000000506</c:v>
                </c:pt>
                <c:pt idx="682">
                  <c:v>51.30260000000051</c:v>
                </c:pt>
                <c:pt idx="683">
                  <c:v>51.302700000000513</c:v>
                </c:pt>
                <c:pt idx="684">
                  <c:v>51.302800000000516</c:v>
                </c:pt>
                <c:pt idx="685">
                  <c:v>51.30290000000052</c:v>
                </c:pt>
                <c:pt idx="686">
                  <c:v>51.303000000000523</c:v>
                </c:pt>
                <c:pt idx="687">
                  <c:v>51.303100000000526</c:v>
                </c:pt>
                <c:pt idx="688">
                  <c:v>51.30320000000053</c:v>
                </c:pt>
                <c:pt idx="689">
                  <c:v>51.303300000000533</c:v>
                </c:pt>
                <c:pt idx="690">
                  <c:v>51.303400000000536</c:v>
                </c:pt>
                <c:pt idx="691">
                  <c:v>51.30350000000054</c:v>
                </c:pt>
                <c:pt idx="692">
                  <c:v>51.303600000000543</c:v>
                </c:pt>
                <c:pt idx="693">
                  <c:v>51.303700000000546</c:v>
                </c:pt>
                <c:pt idx="694">
                  <c:v>51.30380000000055</c:v>
                </c:pt>
                <c:pt idx="695">
                  <c:v>51.303900000000553</c:v>
                </c:pt>
                <c:pt idx="696">
                  <c:v>51.304000000000556</c:v>
                </c:pt>
                <c:pt idx="697">
                  <c:v>51.30410000000056</c:v>
                </c:pt>
                <c:pt idx="698">
                  <c:v>51.304200000000563</c:v>
                </c:pt>
                <c:pt idx="699">
                  <c:v>51.304300000000566</c:v>
                </c:pt>
                <c:pt idx="700">
                  <c:v>51.30440000000057</c:v>
                </c:pt>
                <c:pt idx="701">
                  <c:v>51.304500000000573</c:v>
                </c:pt>
                <c:pt idx="702">
                  <c:v>51.304600000000576</c:v>
                </c:pt>
                <c:pt idx="703">
                  <c:v>51.30470000000058</c:v>
                </c:pt>
                <c:pt idx="704">
                  <c:v>51.304800000000583</c:v>
                </c:pt>
                <c:pt idx="705">
                  <c:v>51.304900000000586</c:v>
                </c:pt>
                <c:pt idx="706">
                  <c:v>51.305000000000589</c:v>
                </c:pt>
                <c:pt idx="707">
                  <c:v>51.305100000000593</c:v>
                </c:pt>
                <c:pt idx="708">
                  <c:v>51.305200000000596</c:v>
                </c:pt>
                <c:pt idx="709">
                  <c:v>51.305300000000599</c:v>
                </c:pt>
                <c:pt idx="710">
                  <c:v>51.305400000000603</c:v>
                </c:pt>
                <c:pt idx="711">
                  <c:v>51.305500000000606</c:v>
                </c:pt>
                <c:pt idx="712">
                  <c:v>51.305600000000609</c:v>
                </c:pt>
                <c:pt idx="713">
                  <c:v>51.305700000000613</c:v>
                </c:pt>
                <c:pt idx="714">
                  <c:v>51.305800000000616</c:v>
                </c:pt>
                <c:pt idx="715">
                  <c:v>51.305900000000619</c:v>
                </c:pt>
                <c:pt idx="716">
                  <c:v>51.306000000000623</c:v>
                </c:pt>
                <c:pt idx="717">
                  <c:v>51.306100000000626</c:v>
                </c:pt>
                <c:pt idx="718">
                  <c:v>51.306200000000629</c:v>
                </c:pt>
                <c:pt idx="719">
                  <c:v>51.306300000000633</c:v>
                </c:pt>
                <c:pt idx="720">
                  <c:v>51.306400000000636</c:v>
                </c:pt>
                <c:pt idx="721">
                  <c:v>51.306500000000639</c:v>
                </c:pt>
                <c:pt idx="722">
                  <c:v>51.306600000000643</c:v>
                </c:pt>
                <c:pt idx="723">
                  <c:v>51.306700000000646</c:v>
                </c:pt>
                <c:pt idx="724">
                  <c:v>51.306800000000649</c:v>
                </c:pt>
                <c:pt idx="725">
                  <c:v>51.306900000000653</c:v>
                </c:pt>
                <c:pt idx="726">
                  <c:v>51.307000000000656</c:v>
                </c:pt>
                <c:pt idx="727">
                  <c:v>51.307100000000659</c:v>
                </c:pt>
                <c:pt idx="728">
                  <c:v>51.307200000000662</c:v>
                </c:pt>
                <c:pt idx="729">
                  <c:v>51.307300000000666</c:v>
                </c:pt>
                <c:pt idx="730">
                  <c:v>51.307400000000669</c:v>
                </c:pt>
                <c:pt idx="731">
                  <c:v>51.307500000000672</c:v>
                </c:pt>
                <c:pt idx="732">
                  <c:v>51.307600000000676</c:v>
                </c:pt>
                <c:pt idx="733">
                  <c:v>51.307700000000679</c:v>
                </c:pt>
                <c:pt idx="734">
                  <c:v>51.307800000000682</c:v>
                </c:pt>
                <c:pt idx="735">
                  <c:v>51.307900000000686</c:v>
                </c:pt>
                <c:pt idx="736">
                  <c:v>51.308000000000689</c:v>
                </c:pt>
                <c:pt idx="737">
                  <c:v>51.308100000000692</c:v>
                </c:pt>
                <c:pt idx="738">
                  <c:v>51.308200000000696</c:v>
                </c:pt>
                <c:pt idx="739">
                  <c:v>51.308300000000699</c:v>
                </c:pt>
                <c:pt idx="740">
                  <c:v>51.308400000000702</c:v>
                </c:pt>
                <c:pt idx="741">
                  <c:v>51.308500000000706</c:v>
                </c:pt>
                <c:pt idx="742">
                  <c:v>51.308600000000709</c:v>
                </c:pt>
                <c:pt idx="743">
                  <c:v>51.308700000000712</c:v>
                </c:pt>
                <c:pt idx="744">
                  <c:v>51.308800000000716</c:v>
                </c:pt>
                <c:pt idx="745">
                  <c:v>51.308900000000719</c:v>
                </c:pt>
                <c:pt idx="746">
                  <c:v>51.309000000000722</c:v>
                </c:pt>
                <c:pt idx="747">
                  <c:v>51.309100000000726</c:v>
                </c:pt>
                <c:pt idx="748">
                  <c:v>51.309200000000729</c:v>
                </c:pt>
                <c:pt idx="749">
                  <c:v>51.309300000000732</c:v>
                </c:pt>
                <c:pt idx="750">
                  <c:v>51.309400000000736</c:v>
                </c:pt>
                <c:pt idx="751">
                  <c:v>51.309500000000739</c:v>
                </c:pt>
                <c:pt idx="752">
                  <c:v>51.309600000000742</c:v>
                </c:pt>
                <c:pt idx="753">
                  <c:v>51.309700000000745</c:v>
                </c:pt>
                <c:pt idx="754">
                  <c:v>51.309800000000749</c:v>
                </c:pt>
                <c:pt idx="755">
                  <c:v>51.309900000000752</c:v>
                </c:pt>
                <c:pt idx="756">
                  <c:v>51.310000000000755</c:v>
                </c:pt>
                <c:pt idx="757">
                  <c:v>51.310100000000759</c:v>
                </c:pt>
                <c:pt idx="758">
                  <c:v>51.310200000000762</c:v>
                </c:pt>
                <c:pt idx="759">
                  <c:v>51.310300000000765</c:v>
                </c:pt>
                <c:pt idx="760">
                  <c:v>51.310400000000769</c:v>
                </c:pt>
                <c:pt idx="761">
                  <c:v>51.310500000000772</c:v>
                </c:pt>
                <c:pt idx="762">
                  <c:v>51.310600000000775</c:v>
                </c:pt>
                <c:pt idx="763">
                  <c:v>51.310700000000779</c:v>
                </c:pt>
                <c:pt idx="764">
                  <c:v>51.310800000000782</c:v>
                </c:pt>
                <c:pt idx="765">
                  <c:v>51.310900000000785</c:v>
                </c:pt>
                <c:pt idx="766">
                  <c:v>51.311000000000789</c:v>
                </c:pt>
                <c:pt idx="767">
                  <c:v>51.311100000000792</c:v>
                </c:pt>
                <c:pt idx="768">
                  <c:v>51.311200000000795</c:v>
                </c:pt>
                <c:pt idx="769">
                  <c:v>51.311300000000799</c:v>
                </c:pt>
                <c:pt idx="770">
                  <c:v>51.311400000000802</c:v>
                </c:pt>
                <c:pt idx="771">
                  <c:v>51.311500000000805</c:v>
                </c:pt>
                <c:pt idx="772">
                  <c:v>51.311600000000809</c:v>
                </c:pt>
                <c:pt idx="773">
                  <c:v>51.311700000000812</c:v>
                </c:pt>
                <c:pt idx="774">
                  <c:v>51.311800000000815</c:v>
                </c:pt>
                <c:pt idx="775">
                  <c:v>51.311900000000819</c:v>
                </c:pt>
                <c:pt idx="776">
                  <c:v>51.312000000000822</c:v>
                </c:pt>
                <c:pt idx="777">
                  <c:v>51.312100000000825</c:v>
                </c:pt>
                <c:pt idx="778">
                  <c:v>51.312200000000828</c:v>
                </c:pt>
                <c:pt idx="779">
                  <c:v>51.312300000000832</c:v>
                </c:pt>
                <c:pt idx="780">
                  <c:v>51.312400000000835</c:v>
                </c:pt>
                <c:pt idx="781">
                  <c:v>51.312500000000838</c:v>
                </c:pt>
                <c:pt idx="782">
                  <c:v>51.312600000000842</c:v>
                </c:pt>
                <c:pt idx="783">
                  <c:v>51.312700000000845</c:v>
                </c:pt>
                <c:pt idx="784">
                  <c:v>51.312800000000848</c:v>
                </c:pt>
                <c:pt idx="785">
                  <c:v>51.312900000000852</c:v>
                </c:pt>
                <c:pt idx="786">
                  <c:v>51.313000000000855</c:v>
                </c:pt>
                <c:pt idx="787">
                  <c:v>51.313100000000858</c:v>
                </c:pt>
                <c:pt idx="788">
                  <c:v>51.313200000000862</c:v>
                </c:pt>
                <c:pt idx="789">
                  <c:v>51.313300000000865</c:v>
                </c:pt>
                <c:pt idx="790">
                  <c:v>51.313400000000868</c:v>
                </c:pt>
                <c:pt idx="791">
                  <c:v>51.313500000000872</c:v>
                </c:pt>
                <c:pt idx="792">
                  <c:v>51.313600000000875</c:v>
                </c:pt>
                <c:pt idx="793">
                  <c:v>51.313700000000878</c:v>
                </c:pt>
                <c:pt idx="794">
                  <c:v>51.313800000000882</c:v>
                </c:pt>
                <c:pt idx="795">
                  <c:v>51.313900000000885</c:v>
                </c:pt>
                <c:pt idx="796">
                  <c:v>51.314000000000888</c:v>
                </c:pt>
                <c:pt idx="797">
                  <c:v>51.314100000000892</c:v>
                </c:pt>
                <c:pt idx="798">
                  <c:v>51.314200000000895</c:v>
                </c:pt>
                <c:pt idx="799">
                  <c:v>51.314300000000898</c:v>
                </c:pt>
                <c:pt idx="800">
                  <c:v>51.314400000000902</c:v>
                </c:pt>
                <c:pt idx="801">
                  <c:v>51.314500000000905</c:v>
                </c:pt>
                <c:pt idx="802">
                  <c:v>51.314600000000908</c:v>
                </c:pt>
                <c:pt idx="803">
                  <c:v>51.314700000000911</c:v>
                </c:pt>
                <c:pt idx="804">
                  <c:v>51.314800000000915</c:v>
                </c:pt>
                <c:pt idx="805">
                  <c:v>51.314900000000918</c:v>
                </c:pt>
                <c:pt idx="806">
                  <c:v>51.315000000000921</c:v>
                </c:pt>
                <c:pt idx="807">
                  <c:v>51.315100000000925</c:v>
                </c:pt>
                <c:pt idx="808">
                  <c:v>51.315200000000928</c:v>
                </c:pt>
                <c:pt idx="809">
                  <c:v>51.315300000000931</c:v>
                </c:pt>
                <c:pt idx="810">
                  <c:v>51.315400000000935</c:v>
                </c:pt>
                <c:pt idx="811">
                  <c:v>51.315500000000938</c:v>
                </c:pt>
                <c:pt idx="812">
                  <c:v>51.315600000000941</c:v>
                </c:pt>
                <c:pt idx="813">
                  <c:v>51.315700000000945</c:v>
                </c:pt>
                <c:pt idx="814">
                  <c:v>51.315800000000948</c:v>
                </c:pt>
                <c:pt idx="815">
                  <c:v>51.315900000000951</c:v>
                </c:pt>
                <c:pt idx="816">
                  <c:v>51.316000000000955</c:v>
                </c:pt>
                <c:pt idx="817">
                  <c:v>51.316100000000958</c:v>
                </c:pt>
                <c:pt idx="818">
                  <c:v>51.316200000000961</c:v>
                </c:pt>
                <c:pt idx="819">
                  <c:v>51.316300000000965</c:v>
                </c:pt>
                <c:pt idx="820">
                  <c:v>51.316400000000968</c:v>
                </c:pt>
                <c:pt idx="821">
                  <c:v>51.316500000000971</c:v>
                </c:pt>
                <c:pt idx="822">
                  <c:v>51.316600000000975</c:v>
                </c:pt>
                <c:pt idx="823">
                  <c:v>51.316700000000978</c:v>
                </c:pt>
                <c:pt idx="824">
                  <c:v>51.316800000000981</c:v>
                </c:pt>
                <c:pt idx="825">
                  <c:v>51.316900000000985</c:v>
                </c:pt>
                <c:pt idx="826">
                  <c:v>51.317000000000988</c:v>
                </c:pt>
                <c:pt idx="827">
                  <c:v>51.317100000000991</c:v>
                </c:pt>
                <c:pt idx="828">
                  <c:v>51.317200000000994</c:v>
                </c:pt>
                <c:pt idx="829">
                  <c:v>51.317300000000998</c:v>
                </c:pt>
                <c:pt idx="830">
                  <c:v>51.317400000001001</c:v>
                </c:pt>
                <c:pt idx="831">
                  <c:v>51.317500000001004</c:v>
                </c:pt>
                <c:pt idx="832">
                  <c:v>51.317600000001008</c:v>
                </c:pt>
                <c:pt idx="833">
                  <c:v>51.317700000001011</c:v>
                </c:pt>
                <c:pt idx="834">
                  <c:v>51.317800000001014</c:v>
                </c:pt>
                <c:pt idx="835">
                  <c:v>51.317900000001018</c:v>
                </c:pt>
                <c:pt idx="836">
                  <c:v>51.318000000001021</c:v>
                </c:pt>
                <c:pt idx="837">
                  <c:v>51.318100000001024</c:v>
                </c:pt>
                <c:pt idx="838">
                  <c:v>51.318200000001028</c:v>
                </c:pt>
                <c:pt idx="839">
                  <c:v>51.318300000001031</c:v>
                </c:pt>
                <c:pt idx="840">
                  <c:v>51.318400000001034</c:v>
                </c:pt>
                <c:pt idx="841">
                  <c:v>51.318500000001038</c:v>
                </c:pt>
                <c:pt idx="842">
                  <c:v>51.318600000001041</c:v>
                </c:pt>
                <c:pt idx="843">
                  <c:v>51.318700000001044</c:v>
                </c:pt>
                <c:pt idx="844">
                  <c:v>51.318800000001048</c:v>
                </c:pt>
                <c:pt idx="845">
                  <c:v>51.318900000001051</c:v>
                </c:pt>
                <c:pt idx="846">
                  <c:v>51.319000000001054</c:v>
                </c:pt>
                <c:pt idx="847">
                  <c:v>51.319100000001058</c:v>
                </c:pt>
                <c:pt idx="848">
                  <c:v>51.319200000001061</c:v>
                </c:pt>
                <c:pt idx="849">
                  <c:v>51.319300000001064</c:v>
                </c:pt>
                <c:pt idx="850">
                  <c:v>51.319400000001067</c:v>
                </c:pt>
                <c:pt idx="851">
                  <c:v>51.319500000001071</c:v>
                </c:pt>
                <c:pt idx="852">
                  <c:v>51.319600000001074</c:v>
                </c:pt>
                <c:pt idx="853">
                  <c:v>51.319700000001077</c:v>
                </c:pt>
                <c:pt idx="854">
                  <c:v>51.319800000001081</c:v>
                </c:pt>
                <c:pt idx="855">
                  <c:v>51.319900000001084</c:v>
                </c:pt>
                <c:pt idx="856">
                  <c:v>51.320000000001087</c:v>
                </c:pt>
                <c:pt idx="857">
                  <c:v>51.320100000001091</c:v>
                </c:pt>
                <c:pt idx="858">
                  <c:v>51.320200000001094</c:v>
                </c:pt>
                <c:pt idx="859">
                  <c:v>51.320300000001097</c:v>
                </c:pt>
                <c:pt idx="860">
                  <c:v>51.320400000001101</c:v>
                </c:pt>
                <c:pt idx="861">
                  <c:v>51.320500000001104</c:v>
                </c:pt>
                <c:pt idx="862">
                  <c:v>51.320600000001107</c:v>
                </c:pt>
                <c:pt idx="863">
                  <c:v>51.320700000001111</c:v>
                </c:pt>
                <c:pt idx="864">
                  <c:v>51.320800000001114</c:v>
                </c:pt>
                <c:pt idx="865">
                  <c:v>51.320900000001117</c:v>
                </c:pt>
                <c:pt idx="866">
                  <c:v>51.321000000001121</c:v>
                </c:pt>
                <c:pt idx="867">
                  <c:v>51.321100000001124</c:v>
                </c:pt>
                <c:pt idx="868">
                  <c:v>51.321200000001127</c:v>
                </c:pt>
                <c:pt idx="869">
                  <c:v>51.321300000001131</c:v>
                </c:pt>
                <c:pt idx="870">
                  <c:v>51.321400000001134</c:v>
                </c:pt>
                <c:pt idx="871">
                  <c:v>51.321500000001137</c:v>
                </c:pt>
                <c:pt idx="872">
                  <c:v>51.321600000001141</c:v>
                </c:pt>
                <c:pt idx="873">
                  <c:v>51.321700000001144</c:v>
                </c:pt>
                <c:pt idx="874">
                  <c:v>51.321800000001147</c:v>
                </c:pt>
                <c:pt idx="875">
                  <c:v>51.32190000000115</c:v>
                </c:pt>
                <c:pt idx="876">
                  <c:v>51.322000000001154</c:v>
                </c:pt>
                <c:pt idx="877">
                  <c:v>51.322100000001157</c:v>
                </c:pt>
                <c:pt idx="878">
                  <c:v>51.32220000000116</c:v>
                </c:pt>
                <c:pt idx="879">
                  <c:v>51.322300000001164</c:v>
                </c:pt>
                <c:pt idx="880">
                  <c:v>51.322400000001167</c:v>
                </c:pt>
                <c:pt idx="881">
                  <c:v>51.32250000000117</c:v>
                </c:pt>
                <c:pt idx="882">
                  <c:v>51.322600000001174</c:v>
                </c:pt>
                <c:pt idx="883">
                  <c:v>51.322700000001177</c:v>
                </c:pt>
                <c:pt idx="884">
                  <c:v>51.32280000000118</c:v>
                </c:pt>
                <c:pt idx="885">
                  <c:v>51.322900000001184</c:v>
                </c:pt>
                <c:pt idx="886">
                  <c:v>51.323000000001187</c:v>
                </c:pt>
                <c:pt idx="887">
                  <c:v>51.32310000000119</c:v>
                </c:pt>
                <c:pt idx="888">
                  <c:v>51.323200000001194</c:v>
                </c:pt>
                <c:pt idx="889">
                  <c:v>51.323300000001197</c:v>
                </c:pt>
                <c:pt idx="890">
                  <c:v>51.3234000000012</c:v>
                </c:pt>
                <c:pt idx="891">
                  <c:v>51.323500000001204</c:v>
                </c:pt>
                <c:pt idx="892">
                  <c:v>51.323600000001207</c:v>
                </c:pt>
                <c:pt idx="893">
                  <c:v>51.32370000000121</c:v>
                </c:pt>
                <c:pt idx="894">
                  <c:v>51.323800000001214</c:v>
                </c:pt>
                <c:pt idx="895">
                  <c:v>51.323900000001217</c:v>
                </c:pt>
                <c:pt idx="896">
                  <c:v>51.32400000000122</c:v>
                </c:pt>
                <c:pt idx="897">
                  <c:v>51.324100000001224</c:v>
                </c:pt>
                <c:pt idx="898">
                  <c:v>51.324200000001227</c:v>
                </c:pt>
                <c:pt idx="899">
                  <c:v>51.32430000000123</c:v>
                </c:pt>
                <c:pt idx="900">
                  <c:v>51.324400000001233</c:v>
                </c:pt>
                <c:pt idx="901">
                  <c:v>51.324500000001237</c:v>
                </c:pt>
                <c:pt idx="902">
                  <c:v>51.32460000000124</c:v>
                </c:pt>
                <c:pt idx="903">
                  <c:v>51.324700000001243</c:v>
                </c:pt>
                <c:pt idx="904">
                  <c:v>51.324800000001247</c:v>
                </c:pt>
                <c:pt idx="905">
                  <c:v>51.32490000000125</c:v>
                </c:pt>
                <c:pt idx="906">
                  <c:v>51.325000000001253</c:v>
                </c:pt>
                <c:pt idx="907">
                  <c:v>51.325100000001257</c:v>
                </c:pt>
                <c:pt idx="908">
                  <c:v>51.32520000000126</c:v>
                </c:pt>
                <c:pt idx="909">
                  <c:v>51.325300000001263</c:v>
                </c:pt>
                <c:pt idx="910">
                  <c:v>51.325400000001267</c:v>
                </c:pt>
                <c:pt idx="911">
                  <c:v>51.32550000000127</c:v>
                </c:pt>
                <c:pt idx="912">
                  <c:v>51.325600000001273</c:v>
                </c:pt>
                <c:pt idx="913">
                  <c:v>51.325700000001277</c:v>
                </c:pt>
                <c:pt idx="914">
                  <c:v>51.32580000000128</c:v>
                </c:pt>
                <c:pt idx="915">
                  <c:v>51.325900000001283</c:v>
                </c:pt>
                <c:pt idx="916">
                  <c:v>51.326000000001287</c:v>
                </c:pt>
                <c:pt idx="917">
                  <c:v>51.32610000000129</c:v>
                </c:pt>
                <c:pt idx="918">
                  <c:v>51.326200000001293</c:v>
                </c:pt>
                <c:pt idx="919">
                  <c:v>51.326300000001297</c:v>
                </c:pt>
                <c:pt idx="920">
                  <c:v>51.3264000000013</c:v>
                </c:pt>
                <c:pt idx="921">
                  <c:v>51.326500000001303</c:v>
                </c:pt>
                <c:pt idx="922">
                  <c:v>51.326600000001307</c:v>
                </c:pt>
                <c:pt idx="923">
                  <c:v>51.32670000000131</c:v>
                </c:pt>
                <c:pt idx="924">
                  <c:v>51.326800000001313</c:v>
                </c:pt>
                <c:pt idx="925">
                  <c:v>51.326900000001316</c:v>
                </c:pt>
                <c:pt idx="926">
                  <c:v>51.32700000000132</c:v>
                </c:pt>
                <c:pt idx="927">
                  <c:v>51.327100000001323</c:v>
                </c:pt>
                <c:pt idx="928">
                  <c:v>51.327200000001326</c:v>
                </c:pt>
                <c:pt idx="929">
                  <c:v>51.32730000000133</c:v>
                </c:pt>
                <c:pt idx="930">
                  <c:v>51.327400000001333</c:v>
                </c:pt>
                <c:pt idx="931">
                  <c:v>51.327500000001336</c:v>
                </c:pt>
                <c:pt idx="932">
                  <c:v>51.32760000000134</c:v>
                </c:pt>
                <c:pt idx="933">
                  <c:v>51.327700000001343</c:v>
                </c:pt>
                <c:pt idx="934">
                  <c:v>51.327800000001346</c:v>
                </c:pt>
                <c:pt idx="935">
                  <c:v>51.32790000000135</c:v>
                </c:pt>
                <c:pt idx="936">
                  <c:v>51.328000000001353</c:v>
                </c:pt>
                <c:pt idx="937">
                  <c:v>51.328100000001356</c:v>
                </c:pt>
                <c:pt idx="938">
                  <c:v>51.32820000000136</c:v>
                </c:pt>
                <c:pt idx="939">
                  <c:v>51.328300000001363</c:v>
                </c:pt>
                <c:pt idx="940">
                  <c:v>51.328400000001366</c:v>
                </c:pt>
                <c:pt idx="941">
                  <c:v>51.32850000000137</c:v>
                </c:pt>
                <c:pt idx="942">
                  <c:v>51.328600000001373</c:v>
                </c:pt>
                <c:pt idx="943">
                  <c:v>51.328700000001376</c:v>
                </c:pt>
                <c:pt idx="944">
                  <c:v>51.32880000000138</c:v>
                </c:pt>
                <c:pt idx="945">
                  <c:v>51.328900000001383</c:v>
                </c:pt>
                <c:pt idx="946">
                  <c:v>51.329000000001386</c:v>
                </c:pt>
                <c:pt idx="947">
                  <c:v>51.32910000000139</c:v>
                </c:pt>
                <c:pt idx="948">
                  <c:v>51.329200000001393</c:v>
                </c:pt>
                <c:pt idx="949">
                  <c:v>51.329300000001396</c:v>
                </c:pt>
                <c:pt idx="950">
                  <c:v>51.329400000001399</c:v>
                </c:pt>
                <c:pt idx="951">
                  <c:v>51.329500000001403</c:v>
                </c:pt>
                <c:pt idx="952">
                  <c:v>51.329600000001406</c:v>
                </c:pt>
                <c:pt idx="953">
                  <c:v>51.329700000001409</c:v>
                </c:pt>
                <c:pt idx="954">
                  <c:v>51.329800000001413</c:v>
                </c:pt>
                <c:pt idx="955">
                  <c:v>51.329900000001416</c:v>
                </c:pt>
                <c:pt idx="956">
                  <c:v>51.330000000001419</c:v>
                </c:pt>
                <c:pt idx="957">
                  <c:v>51.330100000001423</c:v>
                </c:pt>
                <c:pt idx="958">
                  <c:v>51.330200000001426</c:v>
                </c:pt>
                <c:pt idx="959">
                  <c:v>51.330300000001429</c:v>
                </c:pt>
                <c:pt idx="960">
                  <c:v>51.330400000001433</c:v>
                </c:pt>
                <c:pt idx="961">
                  <c:v>51.330500000001436</c:v>
                </c:pt>
                <c:pt idx="962">
                  <c:v>51.330600000001439</c:v>
                </c:pt>
                <c:pt idx="963">
                  <c:v>51.330700000001443</c:v>
                </c:pt>
                <c:pt idx="964">
                  <c:v>51.330800000001446</c:v>
                </c:pt>
                <c:pt idx="965">
                  <c:v>51.330900000001449</c:v>
                </c:pt>
                <c:pt idx="966">
                  <c:v>51.331000000001453</c:v>
                </c:pt>
                <c:pt idx="967">
                  <c:v>51.331100000001456</c:v>
                </c:pt>
                <c:pt idx="968">
                  <c:v>51.331200000001459</c:v>
                </c:pt>
                <c:pt idx="969">
                  <c:v>51.331300000001463</c:v>
                </c:pt>
                <c:pt idx="970">
                  <c:v>51.331400000001466</c:v>
                </c:pt>
                <c:pt idx="971">
                  <c:v>51.331500000001469</c:v>
                </c:pt>
                <c:pt idx="972">
                  <c:v>51.331600000001472</c:v>
                </c:pt>
                <c:pt idx="973">
                  <c:v>51.331700000001476</c:v>
                </c:pt>
                <c:pt idx="974">
                  <c:v>51.331800000001479</c:v>
                </c:pt>
                <c:pt idx="975">
                  <c:v>51.331900000001482</c:v>
                </c:pt>
                <c:pt idx="976">
                  <c:v>51.332000000001486</c:v>
                </c:pt>
                <c:pt idx="977">
                  <c:v>51.332100000001489</c:v>
                </c:pt>
                <c:pt idx="978">
                  <c:v>51.332200000001492</c:v>
                </c:pt>
                <c:pt idx="979">
                  <c:v>51.332300000001496</c:v>
                </c:pt>
                <c:pt idx="980">
                  <c:v>51.332400000001499</c:v>
                </c:pt>
                <c:pt idx="981">
                  <c:v>51.332500000001502</c:v>
                </c:pt>
                <c:pt idx="982">
                  <c:v>51.332600000001506</c:v>
                </c:pt>
                <c:pt idx="983">
                  <c:v>51.332700000001509</c:v>
                </c:pt>
                <c:pt idx="984">
                  <c:v>51.332800000001512</c:v>
                </c:pt>
                <c:pt idx="985">
                  <c:v>51.332900000001516</c:v>
                </c:pt>
                <c:pt idx="986">
                  <c:v>51.333000000001519</c:v>
                </c:pt>
                <c:pt idx="987">
                  <c:v>51.333100000001522</c:v>
                </c:pt>
                <c:pt idx="988">
                  <c:v>51.333200000001526</c:v>
                </c:pt>
                <c:pt idx="989">
                  <c:v>51.333300000001529</c:v>
                </c:pt>
                <c:pt idx="990">
                  <c:v>51.333400000001532</c:v>
                </c:pt>
                <c:pt idx="991">
                  <c:v>51.333500000001536</c:v>
                </c:pt>
                <c:pt idx="992">
                  <c:v>51.333600000001539</c:v>
                </c:pt>
                <c:pt idx="993">
                  <c:v>51.333700000001542</c:v>
                </c:pt>
                <c:pt idx="994">
                  <c:v>51.333800000001546</c:v>
                </c:pt>
                <c:pt idx="995">
                  <c:v>51.333900000001549</c:v>
                </c:pt>
                <c:pt idx="996">
                  <c:v>51.334000000001552</c:v>
                </c:pt>
                <c:pt idx="997">
                  <c:v>51.334100000001555</c:v>
                </c:pt>
                <c:pt idx="998">
                  <c:v>51.334200000001559</c:v>
                </c:pt>
                <c:pt idx="999">
                  <c:v>51.334300000001562</c:v>
                </c:pt>
                <c:pt idx="1000">
                  <c:v>51.334400000001565</c:v>
                </c:pt>
              </c:numCache>
            </c:numRef>
          </c:xVal>
          <c:yVal>
            <c:numRef>
              <c:f>Calculs!$T$4:$T$1004</c:f>
              <c:numCache>
                <c:formatCode>0.00</c:formatCode>
                <c:ptCount val="1001"/>
                <c:pt idx="0">
                  <c:v>51.757559999999998</c:v>
                </c:pt>
                <c:pt idx="1">
                  <c:v>51.74569444803182</c:v>
                </c:pt>
                <c:pt idx="2">
                  <c:v>51.700818436341251</c:v>
                </c:pt>
                <c:pt idx="3">
                  <c:v>51.635869775511779</c:v>
                </c:pt>
                <c:pt idx="4">
                  <c:v>51.573065631912918</c:v>
                </c:pt>
                <c:pt idx="5">
                  <c:v>51.512406005544676</c:v>
                </c:pt>
                <c:pt idx="6">
                  <c:v>51.452609119502846</c:v>
                </c:pt>
                <c:pt idx="7">
                  <c:v>51.392393196883226</c:v>
                </c:pt>
                <c:pt idx="8">
                  <c:v>51.331758237685825</c:v>
                </c:pt>
                <c:pt idx="9">
                  <c:v>51.270704241910636</c:v>
                </c:pt>
                <c:pt idx="10">
                  <c:v>51.209231209557664</c:v>
                </c:pt>
                <c:pt idx="11">
                  <c:v>51.147471716626548</c:v>
                </c:pt>
                <c:pt idx="12">
                  <c:v>51.085558339116943</c:v>
                </c:pt>
                <c:pt idx="13">
                  <c:v>51.023491077028829</c:v>
                </c:pt>
                <c:pt idx="14">
                  <c:v>50.961269930362228</c:v>
                </c:pt>
                <c:pt idx="15">
                  <c:v>50.898894899117131</c:v>
                </c:pt>
                <c:pt idx="16">
                  <c:v>50.836365983293533</c:v>
                </c:pt>
                <c:pt idx="17">
                  <c:v>50.773683182891446</c:v>
                </c:pt>
                <c:pt idx="18">
                  <c:v>50.710846497910858</c:v>
                </c:pt>
                <c:pt idx="19">
                  <c:v>50.647855928351767</c:v>
                </c:pt>
                <c:pt idx="20">
                  <c:v>50.584711474214181</c:v>
                </c:pt>
                <c:pt idx="21">
                  <c:v>50.521465973060145</c:v>
                </c:pt>
                <c:pt idx="22">
                  <c:v>50.45817226245169</c:v>
                </c:pt>
                <c:pt idx="23">
                  <c:v>50.394830342388815</c:v>
                </c:pt>
                <c:pt idx="24">
                  <c:v>50.331440212871534</c:v>
                </c:pt>
                <c:pt idx="25">
                  <c:v>50.268001873899827</c:v>
                </c:pt>
                <c:pt idx="26">
                  <c:v>50.204515325473707</c:v>
                </c:pt>
                <c:pt idx="27">
                  <c:v>50.140980567593168</c:v>
                </c:pt>
                <c:pt idx="28">
                  <c:v>50.077397600258223</c:v>
                </c:pt>
                <c:pt idx="29">
                  <c:v>50.013766423468851</c:v>
                </c:pt>
                <c:pt idx="30">
                  <c:v>49.950087037225067</c:v>
                </c:pt>
                <c:pt idx="31">
                  <c:v>49.886359441526864</c:v>
                </c:pt>
                <c:pt idx="32">
                  <c:v>49.822583636374254</c:v>
                </c:pt>
                <c:pt idx="33">
                  <c:v>49.758759621767219</c:v>
                </c:pt>
                <c:pt idx="34">
                  <c:v>49.69488739770577</c:v>
                </c:pt>
                <c:pt idx="35">
                  <c:v>49.630966964189902</c:v>
                </c:pt>
                <c:pt idx="36">
                  <c:v>49.566998321219621</c:v>
                </c:pt>
                <c:pt idx="37">
                  <c:v>49.502981468794921</c:v>
                </c:pt>
                <c:pt idx="38">
                  <c:v>49.438916406915808</c:v>
                </c:pt>
                <c:pt idx="39">
                  <c:v>49.374803135582276</c:v>
                </c:pt>
                <c:pt idx="40">
                  <c:v>49.310641654794331</c:v>
                </c:pt>
                <c:pt idx="41">
                  <c:v>49.24647252678168</c:v>
                </c:pt>
                <c:pt idx="42">
                  <c:v>49.18233631377403</c:v>
                </c:pt>
                <c:pt idx="43">
                  <c:v>49.118233015771381</c:v>
                </c:pt>
                <c:pt idx="44">
                  <c:v>49.054162632773739</c:v>
                </c:pt>
                <c:pt idx="45">
                  <c:v>48.990125164781091</c:v>
                </c:pt>
                <c:pt idx="46">
                  <c:v>48.926120611793451</c:v>
                </c:pt>
                <c:pt idx="47">
                  <c:v>48.862148973810818</c:v>
                </c:pt>
                <c:pt idx="48">
                  <c:v>48.798210250833179</c:v>
                </c:pt>
                <c:pt idx="49">
                  <c:v>48.734304442860548</c:v>
                </c:pt>
                <c:pt idx="50">
                  <c:v>48.670431549892925</c:v>
                </c:pt>
                <c:pt idx="51">
                  <c:v>48.606591571930295</c:v>
                </c:pt>
                <c:pt idx="52">
                  <c:v>48.542784508972673</c:v>
                </c:pt>
                <c:pt idx="53">
                  <c:v>48.479010361020052</c:v>
                </c:pt>
                <c:pt idx="54">
                  <c:v>48.415269128072431</c:v>
                </c:pt>
                <c:pt idx="55">
                  <c:v>48.351560810129818</c:v>
                </c:pt>
                <c:pt idx="56">
                  <c:v>48.287885407192206</c:v>
                </c:pt>
                <c:pt idx="57">
                  <c:v>48.224242919259595</c:v>
                </c:pt>
                <c:pt idx="58">
                  <c:v>48.160633346331984</c:v>
                </c:pt>
                <c:pt idx="59">
                  <c:v>48.097056688409381</c:v>
                </c:pt>
                <c:pt idx="60">
                  <c:v>48.033512945491779</c:v>
                </c:pt>
                <c:pt idx="61">
                  <c:v>47.970002117579178</c:v>
                </c:pt>
                <c:pt idx="62">
                  <c:v>47.906524204671584</c:v>
                </c:pt>
                <c:pt idx="63">
                  <c:v>47.843079206768984</c:v>
                </c:pt>
                <c:pt idx="64">
                  <c:v>47.779667123871391</c:v>
                </c:pt>
                <c:pt idx="65">
                  <c:v>47.716287955978807</c:v>
                </c:pt>
                <c:pt idx="66">
                  <c:v>47.652941703091223</c:v>
                </c:pt>
                <c:pt idx="67">
                  <c:v>47.589628365208632</c:v>
                </c:pt>
                <c:pt idx="68">
                  <c:v>47.526347942331057</c:v>
                </c:pt>
                <c:pt idx="69">
                  <c:v>47.463100434458475</c:v>
                </c:pt>
                <c:pt idx="70">
                  <c:v>47.399885841590901</c:v>
                </c:pt>
                <c:pt idx="71">
                  <c:v>47.336704163728328</c:v>
                </c:pt>
                <c:pt idx="72">
                  <c:v>47.273555400870755</c:v>
                </c:pt>
                <c:pt idx="73">
                  <c:v>47.21043955301819</c:v>
                </c:pt>
                <c:pt idx="74">
                  <c:v>47.147356620170626</c:v>
                </c:pt>
                <c:pt idx="75">
                  <c:v>47.084306602328063</c:v>
                </c:pt>
                <c:pt idx="76">
                  <c:v>47.0212894994905</c:v>
                </c:pt>
                <c:pt idx="77">
                  <c:v>46.958305311657952</c:v>
                </c:pt>
                <c:pt idx="78">
                  <c:v>46.895354038830391</c:v>
                </c:pt>
                <c:pt idx="79">
                  <c:v>46.832435681007837</c:v>
                </c:pt>
                <c:pt idx="80">
                  <c:v>46.769550238190291</c:v>
                </c:pt>
                <c:pt idx="81">
                  <c:v>46.706737802565272</c:v>
                </c:pt>
                <c:pt idx="82">
                  <c:v>46.644038466320318</c:v>
                </c:pt>
                <c:pt idx="83">
                  <c:v>46.581452229455422</c:v>
                </c:pt>
                <c:pt idx="84">
                  <c:v>46.518979091970586</c:v>
                </c:pt>
                <c:pt idx="85">
                  <c:v>46.456619053865808</c:v>
                </c:pt>
                <c:pt idx="86">
                  <c:v>46.394372115141088</c:v>
                </c:pt>
                <c:pt idx="87">
                  <c:v>46.332238275796428</c:v>
                </c:pt>
                <c:pt idx="88">
                  <c:v>46.270217535831833</c:v>
                </c:pt>
                <c:pt idx="89">
                  <c:v>46.208309895247297</c:v>
                </c:pt>
                <c:pt idx="90">
                  <c:v>46.146515354042826</c:v>
                </c:pt>
                <c:pt idx="91">
                  <c:v>46.084851508669274</c:v>
                </c:pt>
                <c:pt idx="92">
                  <c:v>46.023335955577501</c:v>
                </c:pt>
                <c:pt idx="93">
                  <c:v>45.961968694767513</c:v>
                </c:pt>
                <c:pt idx="94">
                  <c:v>45.900749726239312</c:v>
                </c:pt>
                <c:pt idx="95">
                  <c:v>45.839679049992903</c:v>
                </c:pt>
                <c:pt idx="96">
                  <c:v>45.778756666028265</c:v>
                </c:pt>
                <c:pt idx="97">
                  <c:v>45.717982574345413</c:v>
                </c:pt>
                <c:pt idx="98">
                  <c:v>45.657356774944354</c:v>
                </c:pt>
                <c:pt idx="99">
                  <c:v>45.596879267825081</c:v>
                </c:pt>
                <c:pt idx="100">
                  <c:v>45.536550052987579</c:v>
                </c:pt>
                <c:pt idx="101">
                  <c:v>45.476371926580221</c:v>
                </c:pt>
                <c:pt idx="102">
                  <c:v>45.416347684751365</c:v>
                </c:pt>
                <c:pt idx="103">
                  <c:v>45.356477327501004</c:v>
                </c:pt>
                <c:pt idx="104">
                  <c:v>45.296760854829138</c:v>
                </c:pt>
                <c:pt idx="105">
                  <c:v>45.237198266735767</c:v>
                </c:pt>
                <c:pt idx="106">
                  <c:v>45.177789563220891</c:v>
                </c:pt>
                <c:pt idx="107">
                  <c:v>45.11853474428451</c:v>
                </c:pt>
                <c:pt idx="108">
                  <c:v>45.059433809926631</c:v>
                </c:pt>
                <c:pt idx="109">
                  <c:v>45.000486760147247</c:v>
                </c:pt>
                <c:pt idx="110">
                  <c:v>44.941693594946358</c:v>
                </c:pt>
                <c:pt idx="111">
                  <c:v>44.883022327350965</c:v>
                </c:pt>
                <c:pt idx="112">
                  <c:v>44.824440970388054</c:v>
                </c:pt>
                <c:pt idx="113">
                  <c:v>44.765949524057632</c:v>
                </c:pt>
                <c:pt idx="114">
                  <c:v>44.707547988359693</c:v>
                </c:pt>
                <c:pt idx="115">
                  <c:v>44.649236363294243</c:v>
                </c:pt>
                <c:pt idx="116">
                  <c:v>44.591014648861275</c:v>
                </c:pt>
                <c:pt idx="117">
                  <c:v>44.532882845060797</c:v>
                </c:pt>
                <c:pt idx="118">
                  <c:v>44.474840951892809</c:v>
                </c:pt>
                <c:pt idx="119">
                  <c:v>44.416888969357302</c:v>
                </c:pt>
                <c:pt idx="120">
                  <c:v>44.359026897454278</c:v>
                </c:pt>
                <c:pt idx="121">
                  <c:v>44.301307453222151</c:v>
                </c:pt>
                <c:pt idx="122">
                  <c:v>44.243783353699314</c:v>
                </c:pt>
                <c:pt idx="123">
                  <c:v>44.186454598885774</c:v>
                </c:pt>
                <c:pt idx="124">
                  <c:v>44.129321188781532</c:v>
                </c:pt>
                <c:pt idx="125">
                  <c:v>44.072383123386572</c:v>
                </c:pt>
                <c:pt idx="126">
                  <c:v>44.015640402700917</c:v>
                </c:pt>
                <c:pt idx="127">
                  <c:v>43.959093026724545</c:v>
                </c:pt>
                <c:pt idx="128">
                  <c:v>43.902740995457478</c:v>
                </c:pt>
                <c:pt idx="129">
                  <c:v>43.846584308899708</c:v>
                </c:pt>
                <c:pt idx="130">
                  <c:v>43.79062296705122</c:v>
                </c:pt>
                <c:pt idx="131">
                  <c:v>43.734870685501811</c:v>
                </c:pt>
                <c:pt idx="132">
                  <c:v>43.679341179841266</c:v>
                </c:pt>
                <c:pt idx="133">
                  <c:v>43.624034450069573</c:v>
                </c:pt>
                <c:pt idx="134">
                  <c:v>43.568950496186737</c:v>
                </c:pt>
                <c:pt idx="135">
                  <c:v>43.514089318192759</c:v>
                </c:pt>
                <c:pt idx="136">
                  <c:v>43.45945091608764</c:v>
                </c:pt>
                <c:pt idx="137">
                  <c:v>43.405035289871378</c:v>
                </c:pt>
                <c:pt idx="138">
                  <c:v>43.350842439543975</c:v>
                </c:pt>
                <c:pt idx="139">
                  <c:v>43.296872365105429</c:v>
                </c:pt>
                <c:pt idx="140">
                  <c:v>43.243125066555734</c:v>
                </c:pt>
                <c:pt idx="141">
                  <c:v>43.189763548095186</c:v>
                </c:pt>
                <c:pt idx="142">
                  <c:v>43.136950813924081</c:v>
                </c:pt>
                <c:pt idx="143">
                  <c:v>43.084686864042411</c:v>
                </c:pt>
                <c:pt idx="144">
                  <c:v>43.032971698450176</c:v>
                </c:pt>
                <c:pt idx="145">
                  <c:v>42.981805317147384</c:v>
                </c:pt>
                <c:pt idx="146">
                  <c:v>42.931187720134027</c:v>
                </c:pt>
                <c:pt idx="147">
                  <c:v>42.881118907410105</c:v>
                </c:pt>
                <c:pt idx="148">
                  <c:v>42.831598878975626</c:v>
                </c:pt>
                <c:pt idx="149">
                  <c:v>42.782627634830575</c:v>
                </c:pt>
                <c:pt idx="150">
                  <c:v>42.734205174974974</c:v>
                </c:pt>
                <c:pt idx="151">
                  <c:v>42.686331499408801</c:v>
                </c:pt>
                <c:pt idx="152">
                  <c:v>42.639006608132071</c:v>
                </c:pt>
                <c:pt idx="153">
                  <c:v>42.592230501144776</c:v>
                </c:pt>
                <c:pt idx="154">
                  <c:v>42.546003178446917</c:v>
                </c:pt>
                <c:pt idx="155">
                  <c:v>42.500324640038492</c:v>
                </c:pt>
                <c:pt idx="156">
                  <c:v>42.455960564544363</c:v>
                </c:pt>
                <c:pt idx="157">
                  <c:v>42.413676630589379</c:v>
                </c:pt>
                <c:pt idx="158">
                  <c:v>42.373472838173541</c:v>
                </c:pt>
                <c:pt idx="159">
                  <c:v>42.335349187296856</c:v>
                </c:pt>
                <c:pt idx="160">
                  <c:v>42.299305677959318</c:v>
                </c:pt>
                <c:pt idx="161">
                  <c:v>42.266313778876864</c:v>
                </c:pt>
                <c:pt idx="162">
                  <c:v>42.237344958765441</c:v>
                </c:pt>
                <c:pt idx="163">
                  <c:v>42.212306655472574</c:v>
                </c:pt>
                <c:pt idx="164">
                  <c:v>42.191106306845768</c:v>
                </c:pt>
                <c:pt idx="165">
                  <c:v>42.172816724552987</c:v>
                </c:pt>
                <c:pt idx="166">
                  <c:v>42.156510720262155</c:v>
                </c:pt>
                <c:pt idx="167">
                  <c:v>42.142892995673208</c:v>
                </c:pt>
                <c:pt idx="168">
                  <c:v>42.132158437505616</c:v>
                </c:pt>
                <c:pt idx="169">
                  <c:v>42.12576224814093</c:v>
                </c:pt>
                <c:pt idx="170">
                  <c:v>42.124139999999812</c:v>
                </c:pt>
                <c:pt idx="171">
                  <c:v>42.124139999999812</c:v>
                </c:pt>
                <c:pt idx="172">
                  <c:v>42.124139999999812</c:v>
                </c:pt>
                <c:pt idx="173">
                  <c:v>42.124139999999812</c:v>
                </c:pt>
                <c:pt idx="174">
                  <c:v>42.124139999999812</c:v>
                </c:pt>
                <c:pt idx="175">
                  <c:v>42.124139999999812</c:v>
                </c:pt>
                <c:pt idx="176">
                  <c:v>42.124139999999812</c:v>
                </c:pt>
                <c:pt idx="177">
                  <c:v>42.124139999999812</c:v>
                </c:pt>
                <c:pt idx="178">
                  <c:v>42.124139999999812</c:v>
                </c:pt>
                <c:pt idx="179">
                  <c:v>42.124139999999812</c:v>
                </c:pt>
                <c:pt idx="180">
                  <c:v>42.124139999999812</c:v>
                </c:pt>
                <c:pt idx="181">
                  <c:v>42.124139999999812</c:v>
                </c:pt>
                <c:pt idx="182">
                  <c:v>42.124139999999812</c:v>
                </c:pt>
                <c:pt idx="183">
                  <c:v>42.124139999999812</c:v>
                </c:pt>
                <c:pt idx="184">
                  <c:v>42.124139999999812</c:v>
                </c:pt>
                <c:pt idx="185">
                  <c:v>42.124139999999812</c:v>
                </c:pt>
                <c:pt idx="186">
                  <c:v>42.124139999999812</c:v>
                </c:pt>
                <c:pt idx="187">
                  <c:v>42.124139999999812</c:v>
                </c:pt>
                <c:pt idx="188">
                  <c:v>42.124139999999812</c:v>
                </c:pt>
                <c:pt idx="189">
                  <c:v>42.124139999999812</c:v>
                </c:pt>
                <c:pt idx="190">
                  <c:v>42.124139999999812</c:v>
                </c:pt>
                <c:pt idx="191">
                  <c:v>42.124139999999812</c:v>
                </c:pt>
                <c:pt idx="192">
                  <c:v>42.124139999999812</c:v>
                </c:pt>
                <c:pt idx="193">
                  <c:v>42.124139999999812</c:v>
                </c:pt>
                <c:pt idx="194">
                  <c:v>42.124139999999812</c:v>
                </c:pt>
                <c:pt idx="195">
                  <c:v>42.124139999999812</c:v>
                </c:pt>
                <c:pt idx="196">
                  <c:v>42.124139999999812</c:v>
                </c:pt>
                <c:pt idx="197">
                  <c:v>42.124139999999812</c:v>
                </c:pt>
                <c:pt idx="198">
                  <c:v>42.124139999999812</c:v>
                </c:pt>
                <c:pt idx="199">
                  <c:v>42.124139999999812</c:v>
                </c:pt>
                <c:pt idx="200">
                  <c:v>42.124139999999812</c:v>
                </c:pt>
                <c:pt idx="201">
                  <c:v>42.124139999999812</c:v>
                </c:pt>
                <c:pt idx="202">
                  <c:v>42.124139999999812</c:v>
                </c:pt>
                <c:pt idx="203">
                  <c:v>42.124139999999812</c:v>
                </c:pt>
                <c:pt idx="204">
                  <c:v>42.124139999999812</c:v>
                </c:pt>
                <c:pt idx="205">
                  <c:v>42.124139999999812</c:v>
                </c:pt>
                <c:pt idx="206">
                  <c:v>42.124139999999812</c:v>
                </c:pt>
                <c:pt idx="207">
                  <c:v>42.124139999999812</c:v>
                </c:pt>
                <c:pt idx="208">
                  <c:v>42.124139999999812</c:v>
                </c:pt>
                <c:pt idx="209">
                  <c:v>42.124139999999812</c:v>
                </c:pt>
                <c:pt idx="210">
                  <c:v>42.124139999999812</c:v>
                </c:pt>
                <c:pt idx="211">
                  <c:v>42.124139999999812</c:v>
                </c:pt>
                <c:pt idx="212">
                  <c:v>42.124139999999812</c:v>
                </c:pt>
                <c:pt idx="213">
                  <c:v>42.124139999999812</c:v>
                </c:pt>
                <c:pt idx="214">
                  <c:v>42.124139999999812</c:v>
                </c:pt>
                <c:pt idx="215">
                  <c:v>42.124139999999812</c:v>
                </c:pt>
                <c:pt idx="216">
                  <c:v>42.124139999999812</c:v>
                </c:pt>
                <c:pt idx="217">
                  <c:v>42.124139999999812</c:v>
                </c:pt>
                <c:pt idx="218">
                  <c:v>42.124139999999812</c:v>
                </c:pt>
                <c:pt idx="219">
                  <c:v>42.124139999999812</c:v>
                </c:pt>
                <c:pt idx="220">
                  <c:v>42.124139999999812</c:v>
                </c:pt>
                <c:pt idx="221">
                  <c:v>42.124139999999812</c:v>
                </c:pt>
                <c:pt idx="222">
                  <c:v>42.124139999999812</c:v>
                </c:pt>
                <c:pt idx="223">
                  <c:v>42.124139999999812</c:v>
                </c:pt>
                <c:pt idx="224">
                  <c:v>42.124139999999812</c:v>
                </c:pt>
                <c:pt idx="225">
                  <c:v>42.124139999999812</c:v>
                </c:pt>
                <c:pt idx="226">
                  <c:v>42.124139999999812</c:v>
                </c:pt>
                <c:pt idx="227">
                  <c:v>42.124139999999812</c:v>
                </c:pt>
                <c:pt idx="228">
                  <c:v>42.124139999999812</c:v>
                </c:pt>
                <c:pt idx="229">
                  <c:v>42.124139999999812</c:v>
                </c:pt>
                <c:pt idx="230">
                  <c:v>42.124139999999812</c:v>
                </c:pt>
                <c:pt idx="231">
                  <c:v>42.124139999999812</c:v>
                </c:pt>
                <c:pt idx="232">
                  <c:v>42.124139999999812</c:v>
                </c:pt>
                <c:pt idx="233">
                  <c:v>42.124139999999812</c:v>
                </c:pt>
                <c:pt idx="234">
                  <c:v>42.124139999999812</c:v>
                </c:pt>
                <c:pt idx="235">
                  <c:v>42.124139999999812</c:v>
                </c:pt>
                <c:pt idx="236">
                  <c:v>42.124139999999812</c:v>
                </c:pt>
                <c:pt idx="237">
                  <c:v>42.124139999999812</c:v>
                </c:pt>
                <c:pt idx="238">
                  <c:v>42.124139999999812</c:v>
                </c:pt>
                <c:pt idx="239">
                  <c:v>42.124139999999812</c:v>
                </c:pt>
                <c:pt idx="240">
                  <c:v>42.124139999999812</c:v>
                </c:pt>
                <c:pt idx="241">
                  <c:v>42.124139999999812</c:v>
                </c:pt>
                <c:pt idx="242">
                  <c:v>42.124139999999812</c:v>
                </c:pt>
                <c:pt idx="243">
                  <c:v>42.124139999999812</c:v>
                </c:pt>
                <c:pt idx="244">
                  <c:v>42.124139999999812</c:v>
                </c:pt>
                <c:pt idx="245">
                  <c:v>42.124139999999812</c:v>
                </c:pt>
                <c:pt idx="246">
                  <c:v>42.124139999999812</c:v>
                </c:pt>
                <c:pt idx="247">
                  <c:v>42.124139999999812</c:v>
                </c:pt>
                <c:pt idx="248">
                  <c:v>42.124139999999812</c:v>
                </c:pt>
                <c:pt idx="249">
                  <c:v>42.124139999999812</c:v>
                </c:pt>
                <c:pt idx="250">
                  <c:v>42.124139999999812</c:v>
                </c:pt>
                <c:pt idx="251">
                  <c:v>42.124139999999812</c:v>
                </c:pt>
                <c:pt idx="252">
                  <c:v>42.124139999999812</c:v>
                </c:pt>
                <c:pt idx="253">
                  <c:v>42.124139999999812</c:v>
                </c:pt>
                <c:pt idx="254">
                  <c:v>42.124139999999812</c:v>
                </c:pt>
                <c:pt idx="255">
                  <c:v>42.124139999999812</c:v>
                </c:pt>
                <c:pt idx="256">
                  <c:v>42.124139999999812</c:v>
                </c:pt>
                <c:pt idx="257">
                  <c:v>42.124139999999812</c:v>
                </c:pt>
                <c:pt idx="258">
                  <c:v>42.124139999999812</c:v>
                </c:pt>
                <c:pt idx="259">
                  <c:v>42.124139999999812</c:v>
                </c:pt>
                <c:pt idx="260">
                  <c:v>42.124139999999812</c:v>
                </c:pt>
                <c:pt idx="261">
                  <c:v>42.124139999999812</c:v>
                </c:pt>
                <c:pt idx="262">
                  <c:v>42.124139999999812</c:v>
                </c:pt>
                <c:pt idx="263">
                  <c:v>42.124139999999812</c:v>
                </c:pt>
                <c:pt idx="264">
                  <c:v>42.124139999999812</c:v>
                </c:pt>
                <c:pt idx="265">
                  <c:v>42.124139999999812</c:v>
                </c:pt>
                <c:pt idx="266">
                  <c:v>42.124139999999812</c:v>
                </c:pt>
                <c:pt idx="267">
                  <c:v>42.124139999999812</c:v>
                </c:pt>
                <c:pt idx="268">
                  <c:v>42.124139999999812</c:v>
                </c:pt>
                <c:pt idx="269">
                  <c:v>42.124139999999812</c:v>
                </c:pt>
                <c:pt idx="270">
                  <c:v>42.124139999999812</c:v>
                </c:pt>
                <c:pt idx="271">
                  <c:v>42.124139999999812</c:v>
                </c:pt>
                <c:pt idx="272">
                  <c:v>42.124139999999812</c:v>
                </c:pt>
                <c:pt idx="273">
                  <c:v>42.124139999999812</c:v>
                </c:pt>
                <c:pt idx="274">
                  <c:v>42.124139999999812</c:v>
                </c:pt>
                <c:pt idx="275">
                  <c:v>42.124139999999812</c:v>
                </c:pt>
                <c:pt idx="276">
                  <c:v>42.124139999999812</c:v>
                </c:pt>
                <c:pt idx="277">
                  <c:v>42.124139999999812</c:v>
                </c:pt>
                <c:pt idx="278">
                  <c:v>42.124139999999812</c:v>
                </c:pt>
                <c:pt idx="279">
                  <c:v>42.124139999999812</c:v>
                </c:pt>
                <c:pt idx="280">
                  <c:v>42.124139999999812</c:v>
                </c:pt>
                <c:pt idx="281">
                  <c:v>42.124139999999812</c:v>
                </c:pt>
                <c:pt idx="282">
                  <c:v>42.124139999999812</c:v>
                </c:pt>
                <c:pt idx="283">
                  <c:v>42.124139999999812</c:v>
                </c:pt>
                <c:pt idx="284">
                  <c:v>42.124139999999812</c:v>
                </c:pt>
                <c:pt idx="285">
                  <c:v>42.124139999999812</c:v>
                </c:pt>
                <c:pt idx="286">
                  <c:v>42.124139999999812</c:v>
                </c:pt>
                <c:pt idx="287">
                  <c:v>42.124139999999812</c:v>
                </c:pt>
                <c:pt idx="288">
                  <c:v>42.124139999999812</c:v>
                </c:pt>
                <c:pt idx="289">
                  <c:v>42.124139999999812</c:v>
                </c:pt>
                <c:pt idx="290">
                  <c:v>42.124139999999812</c:v>
                </c:pt>
                <c:pt idx="291">
                  <c:v>42.124139999999812</c:v>
                </c:pt>
                <c:pt idx="292">
                  <c:v>42.124139999999812</c:v>
                </c:pt>
                <c:pt idx="293">
                  <c:v>42.124139999999812</c:v>
                </c:pt>
                <c:pt idx="294">
                  <c:v>42.124139999999812</c:v>
                </c:pt>
                <c:pt idx="295">
                  <c:v>42.124139999999812</c:v>
                </c:pt>
                <c:pt idx="296">
                  <c:v>42.124139999999812</c:v>
                </c:pt>
                <c:pt idx="297">
                  <c:v>42.124139999999812</c:v>
                </c:pt>
                <c:pt idx="298">
                  <c:v>42.124139999999812</c:v>
                </c:pt>
                <c:pt idx="299">
                  <c:v>42.124139999999812</c:v>
                </c:pt>
                <c:pt idx="300">
                  <c:v>42.124139999999812</c:v>
                </c:pt>
                <c:pt idx="301">
                  <c:v>42.124139999999812</c:v>
                </c:pt>
                <c:pt idx="302">
                  <c:v>42.124139999999812</c:v>
                </c:pt>
                <c:pt idx="303">
                  <c:v>42.124139999999812</c:v>
                </c:pt>
                <c:pt idx="304">
                  <c:v>42.124139999999812</c:v>
                </c:pt>
                <c:pt idx="305">
                  <c:v>42.124139999999812</c:v>
                </c:pt>
                <c:pt idx="306">
                  <c:v>42.124139999999812</c:v>
                </c:pt>
                <c:pt idx="307">
                  <c:v>42.124139999999812</c:v>
                </c:pt>
                <c:pt idx="308">
                  <c:v>42.124139999999812</c:v>
                </c:pt>
                <c:pt idx="309">
                  <c:v>42.124139999999812</c:v>
                </c:pt>
                <c:pt idx="310">
                  <c:v>42.124139999999812</c:v>
                </c:pt>
                <c:pt idx="311">
                  <c:v>42.124139999999812</c:v>
                </c:pt>
                <c:pt idx="312">
                  <c:v>42.124139999999812</c:v>
                </c:pt>
                <c:pt idx="313">
                  <c:v>42.124139999999812</c:v>
                </c:pt>
                <c:pt idx="314">
                  <c:v>42.124139999999812</c:v>
                </c:pt>
                <c:pt idx="315">
                  <c:v>42.124139999999812</c:v>
                </c:pt>
                <c:pt idx="316">
                  <c:v>42.124139999999812</c:v>
                </c:pt>
                <c:pt idx="317">
                  <c:v>42.124139999999812</c:v>
                </c:pt>
                <c:pt idx="318">
                  <c:v>42.124139999999812</c:v>
                </c:pt>
                <c:pt idx="319">
                  <c:v>42.124139999999812</c:v>
                </c:pt>
                <c:pt idx="320">
                  <c:v>42.124139999999812</c:v>
                </c:pt>
                <c:pt idx="321">
                  <c:v>42.124139999999812</c:v>
                </c:pt>
                <c:pt idx="322">
                  <c:v>42.124139999999812</c:v>
                </c:pt>
                <c:pt idx="323">
                  <c:v>42.124139999999812</c:v>
                </c:pt>
                <c:pt idx="324">
                  <c:v>42.124139999999812</c:v>
                </c:pt>
                <c:pt idx="325">
                  <c:v>42.124139999999812</c:v>
                </c:pt>
                <c:pt idx="326">
                  <c:v>42.124139999999812</c:v>
                </c:pt>
                <c:pt idx="327">
                  <c:v>42.124139999999812</c:v>
                </c:pt>
                <c:pt idx="328">
                  <c:v>42.124139999999812</c:v>
                </c:pt>
                <c:pt idx="329">
                  <c:v>42.124139999999812</c:v>
                </c:pt>
                <c:pt idx="330">
                  <c:v>42.124139999999812</c:v>
                </c:pt>
                <c:pt idx="331">
                  <c:v>42.124139999999812</c:v>
                </c:pt>
                <c:pt idx="332">
                  <c:v>42.124139999999812</c:v>
                </c:pt>
                <c:pt idx="333">
                  <c:v>42.124139999999812</c:v>
                </c:pt>
                <c:pt idx="334">
                  <c:v>42.124139999999812</c:v>
                </c:pt>
                <c:pt idx="335">
                  <c:v>42.124139999999812</c:v>
                </c:pt>
                <c:pt idx="336">
                  <c:v>42.124139999999812</c:v>
                </c:pt>
                <c:pt idx="337">
                  <c:v>42.124139999999812</c:v>
                </c:pt>
                <c:pt idx="338">
                  <c:v>42.124139999999812</c:v>
                </c:pt>
                <c:pt idx="339">
                  <c:v>42.124139999999812</c:v>
                </c:pt>
                <c:pt idx="340">
                  <c:v>42.124139999999812</c:v>
                </c:pt>
                <c:pt idx="341">
                  <c:v>42.124139999999812</c:v>
                </c:pt>
                <c:pt idx="342">
                  <c:v>42.124139999999812</c:v>
                </c:pt>
                <c:pt idx="343">
                  <c:v>42.124139999999812</c:v>
                </c:pt>
                <c:pt idx="344">
                  <c:v>42.124139999999812</c:v>
                </c:pt>
                <c:pt idx="345">
                  <c:v>42.124139999999812</c:v>
                </c:pt>
                <c:pt idx="346">
                  <c:v>42.124139999999812</c:v>
                </c:pt>
                <c:pt idx="347">
                  <c:v>42.124139999999812</c:v>
                </c:pt>
                <c:pt idx="348">
                  <c:v>42.124139999999812</c:v>
                </c:pt>
                <c:pt idx="349">
                  <c:v>42.124139999999812</c:v>
                </c:pt>
                <c:pt idx="350">
                  <c:v>42.124139999999812</c:v>
                </c:pt>
                <c:pt idx="351">
                  <c:v>42.124139999999812</c:v>
                </c:pt>
                <c:pt idx="352">
                  <c:v>42.124139999999812</c:v>
                </c:pt>
                <c:pt idx="353">
                  <c:v>42.124139999999812</c:v>
                </c:pt>
                <c:pt idx="354">
                  <c:v>42.124139999999812</c:v>
                </c:pt>
                <c:pt idx="355">
                  <c:v>42.124139999999812</c:v>
                </c:pt>
                <c:pt idx="356">
                  <c:v>42.124139999999812</c:v>
                </c:pt>
                <c:pt idx="357">
                  <c:v>42.124139999999812</c:v>
                </c:pt>
                <c:pt idx="358">
                  <c:v>42.124139999999812</c:v>
                </c:pt>
                <c:pt idx="359">
                  <c:v>42.124139999999812</c:v>
                </c:pt>
                <c:pt idx="360">
                  <c:v>42.124139999999812</c:v>
                </c:pt>
                <c:pt idx="361">
                  <c:v>42.124139999999812</c:v>
                </c:pt>
                <c:pt idx="362">
                  <c:v>42.124139999999812</c:v>
                </c:pt>
                <c:pt idx="363">
                  <c:v>42.124139999999812</c:v>
                </c:pt>
                <c:pt idx="364">
                  <c:v>42.124139999999812</c:v>
                </c:pt>
                <c:pt idx="365">
                  <c:v>42.124139999999812</c:v>
                </c:pt>
                <c:pt idx="366">
                  <c:v>42.124139999999812</c:v>
                </c:pt>
                <c:pt idx="367">
                  <c:v>42.124139999999812</c:v>
                </c:pt>
                <c:pt idx="368">
                  <c:v>42.124139999999812</c:v>
                </c:pt>
                <c:pt idx="369">
                  <c:v>42.124139999999812</c:v>
                </c:pt>
                <c:pt idx="370">
                  <c:v>42.124139999999812</c:v>
                </c:pt>
                <c:pt idx="371">
                  <c:v>42.124139999999812</c:v>
                </c:pt>
                <c:pt idx="372">
                  <c:v>42.124139999999812</c:v>
                </c:pt>
                <c:pt idx="373">
                  <c:v>42.124139999999812</c:v>
                </c:pt>
                <c:pt idx="374">
                  <c:v>42.124139999999812</c:v>
                </c:pt>
                <c:pt idx="375">
                  <c:v>42.124139999999812</c:v>
                </c:pt>
                <c:pt idx="376">
                  <c:v>42.124139999999812</c:v>
                </c:pt>
                <c:pt idx="377">
                  <c:v>42.124139999999812</c:v>
                </c:pt>
                <c:pt idx="378">
                  <c:v>42.124139999999812</c:v>
                </c:pt>
                <c:pt idx="379">
                  <c:v>42.124139999999812</c:v>
                </c:pt>
                <c:pt idx="380">
                  <c:v>42.124139999999812</c:v>
                </c:pt>
                <c:pt idx="381">
                  <c:v>42.124139999999812</c:v>
                </c:pt>
                <c:pt idx="382">
                  <c:v>42.124139999999812</c:v>
                </c:pt>
                <c:pt idx="383">
                  <c:v>42.124139999999812</c:v>
                </c:pt>
                <c:pt idx="384">
                  <c:v>42.124139999999812</c:v>
                </c:pt>
                <c:pt idx="385">
                  <c:v>42.124139999999812</c:v>
                </c:pt>
                <c:pt idx="386">
                  <c:v>42.124139999999812</c:v>
                </c:pt>
                <c:pt idx="387">
                  <c:v>42.124139999999812</c:v>
                </c:pt>
                <c:pt idx="388">
                  <c:v>42.124139999999812</c:v>
                </c:pt>
                <c:pt idx="389">
                  <c:v>42.124139999999812</c:v>
                </c:pt>
                <c:pt idx="390">
                  <c:v>42.124139999999812</c:v>
                </c:pt>
                <c:pt idx="391">
                  <c:v>42.124139999999812</c:v>
                </c:pt>
                <c:pt idx="392">
                  <c:v>42.124139999999812</c:v>
                </c:pt>
                <c:pt idx="393">
                  <c:v>42.124139999999812</c:v>
                </c:pt>
                <c:pt idx="394">
                  <c:v>42.124139999999812</c:v>
                </c:pt>
                <c:pt idx="395">
                  <c:v>42.124139999999812</c:v>
                </c:pt>
                <c:pt idx="396">
                  <c:v>42.124139999999812</c:v>
                </c:pt>
                <c:pt idx="397">
                  <c:v>42.124139999999812</c:v>
                </c:pt>
                <c:pt idx="398">
                  <c:v>42.124139999999812</c:v>
                </c:pt>
                <c:pt idx="399">
                  <c:v>42.124139999999812</c:v>
                </c:pt>
                <c:pt idx="400">
                  <c:v>42.124139999999812</c:v>
                </c:pt>
                <c:pt idx="401">
                  <c:v>42.124139999999812</c:v>
                </c:pt>
                <c:pt idx="402">
                  <c:v>42.124139999999812</c:v>
                </c:pt>
                <c:pt idx="403">
                  <c:v>42.124139999999812</c:v>
                </c:pt>
                <c:pt idx="404">
                  <c:v>42.124139999999812</c:v>
                </c:pt>
                <c:pt idx="405">
                  <c:v>42.124139999999812</c:v>
                </c:pt>
                <c:pt idx="406">
                  <c:v>42.124139999999812</c:v>
                </c:pt>
                <c:pt idx="407">
                  <c:v>42.124139999999812</c:v>
                </c:pt>
                <c:pt idx="408">
                  <c:v>42.124139999999812</c:v>
                </c:pt>
                <c:pt idx="409">
                  <c:v>42.124139999999812</c:v>
                </c:pt>
                <c:pt idx="410">
                  <c:v>42.124139999999812</c:v>
                </c:pt>
                <c:pt idx="411">
                  <c:v>42.124139999999812</c:v>
                </c:pt>
                <c:pt idx="412">
                  <c:v>42.124139999999812</c:v>
                </c:pt>
                <c:pt idx="413">
                  <c:v>42.124139999999812</c:v>
                </c:pt>
                <c:pt idx="414">
                  <c:v>42.124139999999812</c:v>
                </c:pt>
                <c:pt idx="415">
                  <c:v>42.124139999999812</c:v>
                </c:pt>
                <c:pt idx="416">
                  <c:v>42.124139999999812</c:v>
                </c:pt>
                <c:pt idx="417">
                  <c:v>42.124139999999812</c:v>
                </c:pt>
                <c:pt idx="418">
                  <c:v>42.124139999999812</c:v>
                </c:pt>
                <c:pt idx="419">
                  <c:v>42.124139999999812</c:v>
                </c:pt>
                <c:pt idx="420">
                  <c:v>42.124139999999812</c:v>
                </c:pt>
                <c:pt idx="421">
                  <c:v>42.124139999999812</c:v>
                </c:pt>
                <c:pt idx="422">
                  <c:v>42.124139999999812</c:v>
                </c:pt>
                <c:pt idx="423">
                  <c:v>42.124139999999812</c:v>
                </c:pt>
                <c:pt idx="424">
                  <c:v>42.124139999999812</c:v>
                </c:pt>
                <c:pt idx="425">
                  <c:v>42.124139999999812</c:v>
                </c:pt>
                <c:pt idx="426">
                  <c:v>42.124139999999812</c:v>
                </c:pt>
                <c:pt idx="427">
                  <c:v>42.124139999999812</c:v>
                </c:pt>
                <c:pt idx="428">
                  <c:v>42.124139999999812</c:v>
                </c:pt>
                <c:pt idx="429">
                  <c:v>42.124139999999812</c:v>
                </c:pt>
                <c:pt idx="430">
                  <c:v>42.124139999999812</c:v>
                </c:pt>
                <c:pt idx="431">
                  <c:v>42.124139999999812</c:v>
                </c:pt>
                <c:pt idx="432">
                  <c:v>42.124139999999812</c:v>
                </c:pt>
                <c:pt idx="433">
                  <c:v>42.124139999999812</c:v>
                </c:pt>
                <c:pt idx="434">
                  <c:v>42.124139999999812</c:v>
                </c:pt>
                <c:pt idx="435">
                  <c:v>42.124139999999812</c:v>
                </c:pt>
                <c:pt idx="436">
                  <c:v>42.124139999999812</c:v>
                </c:pt>
                <c:pt idx="437">
                  <c:v>42.124139999999812</c:v>
                </c:pt>
                <c:pt idx="438">
                  <c:v>42.124139999999812</c:v>
                </c:pt>
                <c:pt idx="439">
                  <c:v>42.124139999999812</c:v>
                </c:pt>
                <c:pt idx="440">
                  <c:v>42.124139999999812</c:v>
                </c:pt>
                <c:pt idx="441">
                  <c:v>42.124139999999812</c:v>
                </c:pt>
                <c:pt idx="442">
                  <c:v>42.124139999999812</c:v>
                </c:pt>
                <c:pt idx="443">
                  <c:v>42.124139999999812</c:v>
                </c:pt>
                <c:pt idx="444">
                  <c:v>42.124139999999812</c:v>
                </c:pt>
                <c:pt idx="445">
                  <c:v>42.124139999999812</c:v>
                </c:pt>
                <c:pt idx="446">
                  <c:v>42.124139999999812</c:v>
                </c:pt>
                <c:pt idx="447">
                  <c:v>42.124139999999812</c:v>
                </c:pt>
                <c:pt idx="448">
                  <c:v>42.124139999999812</c:v>
                </c:pt>
                <c:pt idx="449">
                  <c:v>42.124139999999812</c:v>
                </c:pt>
                <c:pt idx="450">
                  <c:v>42.124139999999812</c:v>
                </c:pt>
                <c:pt idx="451">
                  <c:v>42.124139999999812</c:v>
                </c:pt>
                <c:pt idx="452">
                  <c:v>42.124139999999812</c:v>
                </c:pt>
                <c:pt idx="453">
                  <c:v>42.124139999999812</c:v>
                </c:pt>
                <c:pt idx="454">
                  <c:v>42.124139999999812</c:v>
                </c:pt>
                <c:pt idx="455">
                  <c:v>42.124139999999812</c:v>
                </c:pt>
                <c:pt idx="456">
                  <c:v>42.124139999999812</c:v>
                </c:pt>
                <c:pt idx="457">
                  <c:v>42.124139999999812</c:v>
                </c:pt>
                <c:pt idx="458">
                  <c:v>42.124139999999812</c:v>
                </c:pt>
                <c:pt idx="459">
                  <c:v>42.124139999999812</c:v>
                </c:pt>
                <c:pt idx="460">
                  <c:v>42.124139999999812</c:v>
                </c:pt>
                <c:pt idx="461">
                  <c:v>42.124139999999812</c:v>
                </c:pt>
                <c:pt idx="462">
                  <c:v>42.124139999999812</c:v>
                </c:pt>
                <c:pt idx="463">
                  <c:v>42.124139999999812</c:v>
                </c:pt>
                <c:pt idx="464">
                  <c:v>42.124139999999812</c:v>
                </c:pt>
                <c:pt idx="465">
                  <c:v>42.124139999999812</c:v>
                </c:pt>
                <c:pt idx="466">
                  <c:v>42.124139999999812</c:v>
                </c:pt>
                <c:pt idx="467">
                  <c:v>42.124139999999812</c:v>
                </c:pt>
                <c:pt idx="468">
                  <c:v>42.124139999999812</c:v>
                </c:pt>
                <c:pt idx="469">
                  <c:v>42.124139999999812</c:v>
                </c:pt>
                <c:pt idx="470">
                  <c:v>42.124139999999812</c:v>
                </c:pt>
                <c:pt idx="471">
                  <c:v>42.124139999999812</c:v>
                </c:pt>
                <c:pt idx="472">
                  <c:v>42.124139999999812</c:v>
                </c:pt>
                <c:pt idx="473">
                  <c:v>42.124139999999812</c:v>
                </c:pt>
                <c:pt idx="474">
                  <c:v>42.124139999999812</c:v>
                </c:pt>
                <c:pt idx="475">
                  <c:v>42.124139999999812</c:v>
                </c:pt>
                <c:pt idx="476">
                  <c:v>42.124139999999812</c:v>
                </c:pt>
                <c:pt idx="477">
                  <c:v>42.124139999999812</c:v>
                </c:pt>
                <c:pt idx="478">
                  <c:v>42.124139999999812</c:v>
                </c:pt>
                <c:pt idx="479">
                  <c:v>42.124139999999812</c:v>
                </c:pt>
                <c:pt idx="480">
                  <c:v>42.124139999999812</c:v>
                </c:pt>
                <c:pt idx="481">
                  <c:v>42.124139999999812</c:v>
                </c:pt>
                <c:pt idx="482">
                  <c:v>42.124139999999812</c:v>
                </c:pt>
                <c:pt idx="483">
                  <c:v>42.124139999999812</c:v>
                </c:pt>
                <c:pt idx="484">
                  <c:v>42.124139999999812</c:v>
                </c:pt>
                <c:pt idx="485">
                  <c:v>42.124139999999812</c:v>
                </c:pt>
                <c:pt idx="486">
                  <c:v>42.124139999999812</c:v>
                </c:pt>
                <c:pt idx="487">
                  <c:v>42.124139999999812</c:v>
                </c:pt>
                <c:pt idx="488">
                  <c:v>42.124139999999812</c:v>
                </c:pt>
                <c:pt idx="489">
                  <c:v>42.124139999999812</c:v>
                </c:pt>
                <c:pt idx="490">
                  <c:v>42.124139999999812</c:v>
                </c:pt>
                <c:pt idx="491">
                  <c:v>42.124139999999812</c:v>
                </c:pt>
                <c:pt idx="492">
                  <c:v>42.124139999999812</c:v>
                </c:pt>
                <c:pt idx="493">
                  <c:v>42.124139999999812</c:v>
                </c:pt>
                <c:pt idx="494">
                  <c:v>42.124139999999812</c:v>
                </c:pt>
                <c:pt idx="495">
                  <c:v>42.124139999999812</c:v>
                </c:pt>
                <c:pt idx="496">
                  <c:v>42.124139999999812</c:v>
                </c:pt>
                <c:pt idx="497">
                  <c:v>42.124139999999812</c:v>
                </c:pt>
                <c:pt idx="498">
                  <c:v>42.124139999999812</c:v>
                </c:pt>
                <c:pt idx="499">
                  <c:v>42.124139999999812</c:v>
                </c:pt>
                <c:pt idx="500">
                  <c:v>42.124139999999812</c:v>
                </c:pt>
                <c:pt idx="501">
                  <c:v>42.124139999999812</c:v>
                </c:pt>
                <c:pt idx="502">
                  <c:v>42.124139999999812</c:v>
                </c:pt>
                <c:pt idx="503">
                  <c:v>42.124139999999812</c:v>
                </c:pt>
                <c:pt idx="504">
                  <c:v>42.124139999999812</c:v>
                </c:pt>
                <c:pt idx="505">
                  <c:v>42.124139999999812</c:v>
                </c:pt>
                <c:pt idx="506">
                  <c:v>42.124139999999812</c:v>
                </c:pt>
                <c:pt idx="507">
                  <c:v>42.124139999999812</c:v>
                </c:pt>
                <c:pt idx="508">
                  <c:v>42.124139999999812</c:v>
                </c:pt>
                <c:pt idx="509">
                  <c:v>42.124139999999812</c:v>
                </c:pt>
                <c:pt idx="510">
                  <c:v>42.124139999999812</c:v>
                </c:pt>
                <c:pt idx="511">
                  <c:v>42.124139999999812</c:v>
                </c:pt>
                <c:pt idx="512">
                  <c:v>42.124139999999812</c:v>
                </c:pt>
                <c:pt idx="513">
                  <c:v>42.124139999999812</c:v>
                </c:pt>
                <c:pt idx="514">
                  <c:v>42.124139999999812</c:v>
                </c:pt>
                <c:pt idx="515">
                  <c:v>42.124139999999812</c:v>
                </c:pt>
                <c:pt idx="516">
                  <c:v>42.124139999999812</c:v>
                </c:pt>
                <c:pt idx="517">
                  <c:v>42.124139999999812</c:v>
                </c:pt>
                <c:pt idx="518">
                  <c:v>42.124139999999812</c:v>
                </c:pt>
                <c:pt idx="519">
                  <c:v>42.124139999999812</c:v>
                </c:pt>
                <c:pt idx="520">
                  <c:v>42.124139999999812</c:v>
                </c:pt>
                <c:pt idx="521">
                  <c:v>42.124139999999812</c:v>
                </c:pt>
                <c:pt idx="522">
                  <c:v>42.124139999999812</c:v>
                </c:pt>
                <c:pt idx="523">
                  <c:v>42.124139999999812</c:v>
                </c:pt>
                <c:pt idx="524">
                  <c:v>42.124139999999812</c:v>
                </c:pt>
                <c:pt idx="525">
                  <c:v>42.124139999999812</c:v>
                </c:pt>
                <c:pt idx="526">
                  <c:v>42.124139999999812</c:v>
                </c:pt>
                <c:pt idx="527">
                  <c:v>42.124139999999812</c:v>
                </c:pt>
                <c:pt idx="528">
                  <c:v>42.124139999999812</c:v>
                </c:pt>
                <c:pt idx="529">
                  <c:v>42.124139999999812</c:v>
                </c:pt>
                <c:pt idx="530">
                  <c:v>42.124139999999812</c:v>
                </c:pt>
                <c:pt idx="531">
                  <c:v>42.124139999999812</c:v>
                </c:pt>
                <c:pt idx="532">
                  <c:v>42.124139999999812</c:v>
                </c:pt>
                <c:pt idx="533">
                  <c:v>42.124139999999812</c:v>
                </c:pt>
                <c:pt idx="534">
                  <c:v>42.124139999999812</c:v>
                </c:pt>
                <c:pt idx="535">
                  <c:v>42.124139999999812</c:v>
                </c:pt>
                <c:pt idx="536">
                  <c:v>42.124139999999812</c:v>
                </c:pt>
                <c:pt idx="537">
                  <c:v>42.124139999999812</c:v>
                </c:pt>
                <c:pt idx="538">
                  <c:v>42.124139999999812</c:v>
                </c:pt>
                <c:pt idx="539">
                  <c:v>42.124139999999812</c:v>
                </c:pt>
                <c:pt idx="540">
                  <c:v>42.124139999999812</c:v>
                </c:pt>
                <c:pt idx="541">
                  <c:v>42.124139999999812</c:v>
                </c:pt>
                <c:pt idx="542">
                  <c:v>42.124139999999812</c:v>
                </c:pt>
                <c:pt idx="543">
                  <c:v>42.124139999999812</c:v>
                </c:pt>
                <c:pt idx="544">
                  <c:v>42.124139999999812</c:v>
                </c:pt>
                <c:pt idx="545">
                  <c:v>42.124139999999812</c:v>
                </c:pt>
                <c:pt idx="546">
                  <c:v>42.124139999999812</c:v>
                </c:pt>
                <c:pt idx="547">
                  <c:v>42.124139999999812</c:v>
                </c:pt>
                <c:pt idx="548">
                  <c:v>42.124139999999812</c:v>
                </c:pt>
                <c:pt idx="549">
                  <c:v>42.124139999999812</c:v>
                </c:pt>
                <c:pt idx="550">
                  <c:v>42.124139999999812</c:v>
                </c:pt>
                <c:pt idx="551">
                  <c:v>42.124139999999812</c:v>
                </c:pt>
                <c:pt idx="552">
                  <c:v>42.124139999999812</c:v>
                </c:pt>
                <c:pt idx="553">
                  <c:v>42.124139999999812</c:v>
                </c:pt>
                <c:pt idx="554">
                  <c:v>42.124139999999812</c:v>
                </c:pt>
                <c:pt idx="555">
                  <c:v>42.124139999999812</c:v>
                </c:pt>
                <c:pt idx="556">
                  <c:v>42.124139999999812</c:v>
                </c:pt>
                <c:pt idx="557">
                  <c:v>42.124139999999812</c:v>
                </c:pt>
                <c:pt idx="558">
                  <c:v>42.124139999999812</c:v>
                </c:pt>
                <c:pt idx="559">
                  <c:v>42.124139999999812</c:v>
                </c:pt>
                <c:pt idx="560">
                  <c:v>42.124139999999812</c:v>
                </c:pt>
                <c:pt idx="561">
                  <c:v>42.124139999999812</c:v>
                </c:pt>
                <c:pt idx="562">
                  <c:v>42.124139999999812</c:v>
                </c:pt>
                <c:pt idx="563">
                  <c:v>42.124139999999812</c:v>
                </c:pt>
                <c:pt idx="564">
                  <c:v>42.124139999999812</c:v>
                </c:pt>
                <c:pt idx="565">
                  <c:v>42.124139999999812</c:v>
                </c:pt>
                <c:pt idx="566">
                  <c:v>42.124139999999812</c:v>
                </c:pt>
                <c:pt idx="567">
                  <c:v>42.124139999999812</c:v>
                </c:pt>
                <c:pt idx="568">
                  <c:v>42.124139999999812</c:v>
                </c:pt>
                <c:pt idx="569">
                  <c:v>42.124139999999812</c:v>
                </c:pt>
                <c:pt idx="570">
                  <c:v>42.124139999999812</c:v>
                </c:pt>
                <c:pt idx="571">
                  <c:v>42.124139999999812</c:v>
                </c:pt>
                <c:pt idx="572">
                  <c:v>42.124139999999812</c:v>
                </c:pt>
                <c:pt idx="573">
                  <c:v>42.124139999999812</c:v>
                </c:pt>
                <c:pt idx="574">
                  <c:v>42.124139999999812</c:v>
                </c:pt>
                <c:pt idx="575">
                  <c:v>42.124139999999812</c:v>
                </c:pt>
                <c:pt idx="576">
                  <c:v>42.124139999999812</c:v>
                </c:pt>
                <c:pt idx="577">
                  <c:v>42.124139999999812</c:v>
                </c:pt>
                <c:pt idx="578">
                  <c:v>42.124139999999812</c:v>
                </c:pt>
                <c:pt idx="579">
                  <c:v>42.124139999999812</c:v>
                </c:pt>
                <c:pt idx="580">
                  <c:v>42.124139999999812</c:v>
                </c:pt>
                <c:pt idx="581">
                  <c:v>42.124139999999812</c:v>
                </c:pt>
                <c:pt idx="582">
                  <c:v>42.124139999999812</c:v>
                </c:pt>
                <c:pt idx="583">
                  <c:v>42.124139999999812</c:v>
                </c:pt>
                <c:pt idx="584">
                  <c:v>42.124139999999812</c:v>
                </c:pt>
                <c:pt idx="585">
                  <c:v>42.124139999999812</c:v>
                </c:pt>
                <c:pt idx="586">
                  <c:v>42.124139999999812</c:v>
                </c:pt>
                <c:pt idx="587">
                  <c:v>42.124139999999812</c:v>
                </c:pt>
                <c:pt idx="588">
                  <c:v>42.124139999999812</c:v>
                </c:pt>
                <c:pt idx="589">
                  <c:v>42.124139999999812</c:v>
                </c:pt>
                <c:pt idx="590">
                  <c:v>42.124139999999812</c:v>
                </c:pt>
                <c:pt idx="591">
                  <c:v>42.124139999999812</c:v>
                </c:pt>
                <c:pt idx="592">
                  <c:v>42.124139999999812</c:v>
                </c:pt>
                <c:pt idx="593">
                  <c:v>42.124139999999812</c:v>
                </c:pt>
                <c:pt idx="594">
                  <c:v>42.124139999999812</c:v>
                </c:pt>
                <c:pt idx="595">
                  <c:v>42.124139999999812</c:v>
                </c:pt>
                <c:pt idx="596">
                  <c:v>42.124139999999812</c:v>
                </c:pt>
                <c:pt idx="597">
                  <c:v>42.124139999999812</c:v>
                </c:pt>
                <c:pt idx="598">
                  <c:v>42.124139999999812</c:v>
                </c:pt>
                <c:pt idx="599">
                  <c:v>42.124139999999812</c:v>
                </c:pt>
                <c:pt idx="600">
                  <c:v>42.124139999999812</c:v>
                </c:pt>
                <c:pt idx="601">
                  <c:v>42.124139999999812</c:v>
                </c:pt>
                <c:pt idx="602">
                  <c:v>42.124139999999812</c:v>
                </c:pt>
                <c:pt idx="603">
                  <c:v>42.124139999999812</c:v>
                </c:pt>
                <c:pt idx="604">
                  <c:v>42.124139999999812</c:v>
                </c:pt>
                <c:pt idx="605">
                  <c:v>42.124139999999812</c:v>
                </c:pt>
                <c:pt idx="606">
                  <c:v>42.124139999999812</c:v>
                </c:pt>
                <c:pt idx="607">
                  <c:v>42.124139999999812</c:v>
                </c:pt>
                <c:pt idx="608">
                  <c:v>42.124139999999812</c:v>
                </c:pt>
                <c:pt idx="609">
                  <c:v>42.124139999999812</c:v>
                </c:pt>
                <c:pt idx="610">
                  <c:v>42.124139999999812</c:v>
                </c:pt>
                <c:pt idx="611">
                  <c:v>42.124139999999812</c:v>
                </c:pt>
                <c:pt idx="612">
                  <c:v>42.124139999999812</c:v>
                </c:pt>
                <c:pt idx="613">
                  <c:v>42.124139999999812</c:v>
                </c:pt>
                <c:pt idx="614">
                  <c:v>42.124139999999812</c:v>
                </c:pt>
                <c:pt idx="615">
                  <c:v>42.124139999999812</c:v>
                </c:pt>
                <c:pt idx="616">
                  <c:v>42.124139999999812</c:v>
                </c:pt>
                <c:pt idx="617">
                  <c:v>42.124139999999812</c:v>
                </c:pt>
                <c:pt idx="618">
                  <c:v>42.124139999999812</c:v>
                </c:pt>
                <c:pt idx="619">
                  <c:v>42.124139999999812</c:v>
                </c:pt>
                <c:pt idx="620">
                  <c:v>42.124139999999812</c:v>
                </c:pt>
                <c:pt idx="621">
                  <c:v>42.124139999999812</c:v>
                </c:pt>
                <c:pt idx="622">
                  <c:v>42.124139999999812</c:v>
                </c:pt>
                <c:pt idx="623">
                  <c:v>42.124139999999812</c:v>
                </c:pt>
                <c:pt idx="624">
                  <c:v>42.124139999999812</c:v>
                </c:pt>
                <c:pt idx="625">
                  <c:v>42.124139999999812</c:v>
                </c:pt>
                <c:pt idx="626">
                  <c:v>42.124139999999812</c:v>
                </c:pt>
                <c:pt idx="627">
                  <c:v>42.124139999999812</c:v>
                </c:pt>
                <c:pt idx="628">
                  <c:v>42.124139999999812</c:v>
                </c:pt>
                <c:pt idx="629">
                  <c:v>42.124139999999812</c:v>
                </c:pt>
                <c:pt idx="630">
                  <c:v>42.124139999999812</c:v>
                </c:pt>
                <c:pt idx="631">
                  <c:v>42.124139999999812</c:v>
                </c:pt>
                <c:pt idx="632">
                  <c:v>42.124139999999812</c:v>
                </c:pt>
                <c:pt idx="633">
                  <c:v>42.124139999999812</c:v>
                </c:pt>
                <c:pt idx="634">
                  <c:v>42.124139999999812</c:v>
                </c:pt>
                <c:pt idx="635">
                  <c:v>42.124139999999812</c:v>
                </c:pt>
                <c:pt idx="636">
                  <c:v>42.124139999999812</c:v>
                </c:pt>
                <c:pt idx="637">
                  <c:v>42.124139999999812</c:v>
                </c:pt>
                <c:pt idx="638">
                  <c:v>42.124139999999812</c:v>
                </c:pt>
                <c:pt idx="639">
                  <c:v>42.124139999999812</c:v>
                </c:pt>
                <c:pt idx="640">
                  <c:v>42.124139999999812</c:v>
                </c:pt>
                <c:pt idx="641">
                  <c:v>42.124139999999812</c:v>
                </c:pt>
                <c:pt idx="642">
                  <c:v>42.124139999999812</c:v>
                </c:pt>
                <c:pt idx="643">
                  <c:v>42.124139999999812</c:v>
                </c:pt>
                <c:pt idx="644">
                  <c:v>42.124139999999812</c:v>
                </c:pt>
                <c:pt idx="645">
                  <c:v>42.124139999999812</c:v>
                </c:pt>
                <c:pt idx="646">
                  <c:v>42.124139999999812</c:v>
                </c:pt>
                <c:pt idx="647">
                  <c:v>42.124139999999812</c:v>
                </c:pt>
                <c:pt idx="648">
                  <c:v>42.124139999999812</c:v>
                </c:pt>
                <c:pt idx="649">
                  <c:v>42.124139999999812</c:v>
                </c:pt>
                <c:pt idx="650">
                  <c:v>42.124139999999812</c:v>
                </c:pt>
                <c:pt idx="651">
                  <c:v>42.124139999999812</c:v>
                </c:pt>
                <c:pt idx="652">
                  <c:v>42.124139999999812</c:v>
                </c:pt>
                <c:pt idx="653">
                  <c:v>42.124139999999812</c:v>
                </c:pt>
                <c:pt idx="654">
                  <c:v>42.124139999999812</c:v>
                </c:pt>
                <c:pt idx="655">
                  <c:v>42.124139999999812</c:v>
                </c:pt>
                <c:pt idx="656">
                  <c:v>42.124139999999812</c:v>
                </c:pt>
                <c:pt idx="657">
                  <c:v>42.124139999999812</c:v>
                </c:pt>
                <c:pt idx="658">
                  <c:v>42.124139999999812</c:v>
                </c:pt>
                <c:pt idx="659">
                  <c:v>42.124139999999812</c:v>
                </c:pt>
                <c:pt idx="660">
                  <c:v>42.124139999999812</c:v>
                </c:pt>
                <c:pt idx="661">
                  <c:v>42.124139999999812</c:v>
                </c:pt>
                <c:pt idx="662">
                  <c:v>42.124139999999812</c:v>
                </c:pt>
                <c:pt idx="663">
                  <c:v>42.124139999999812</c:v>
                </c:pt>
                <c:pt idx="664">
                  <c:v>42.124139999999812</c:v>
                </c:pt>
                <c:pt idx="665">
                  <c:v>42.124139999999812</c:v>
                </c:pt>
                <c:pt idx="666">
                  <c:v>42.124139999999812</c:v>
                </c:pt>
                <c:pt idx="667">
                  <c:v>42.124139999999812</c:v>
                </c:pt>
                <c:pt idx="668">
                  <c:v>42.124139999999812</c:v>
                </c:pt>
                <c:pt idx="669">
                  <c:v>42.124139999999812</c:v>
                </c:pt>
                <c:pt idx="670">
                  <c:v>42.124139999999812</c:v>
                </c:pt>
                <c:pt idx="671">
                  <c:v>42.124139999999812</c:v>
                </c:pt>
                <c:pt idx="672">
                  <c:v>42.124139999999812</c:v>
                </c:pt>
                <c:pt idx="673">
                  <c:v>42.124139999999812</c:v>
                </c:pt>
                <c:pt idx="674">
                  <c:v>42.124139999999812</c:v>
                </c:pt>
                <c:pt idx="675">
                  <c:v>42.124139999999812</c:v>
                </c:pt>
                <c:pt idx="676">
                  <c:v>42.124139999999812</c:v>
                </c:pt>
                <c:pt idx="677">
                  <c:v>42.124139999999812</c:v>
                </c:pt>
                <c:pt idx="678">
                  <c:v>42.124139999999812</c:v>
                </c:pt>
                <c:pt idx="679">
                  <c:v>42.124139999999812</c:v>
                </c:pt>
                <c:pt idx="680">
                  <c:v>42.124139999999812</c:v>
                </c:pt>
                <c:pt idx="681">
                  <c:v>42.124139999999812</c:v>
                </c:pt>
                <c:pt idx="682">
                  <c:v>42.124139999999812</c:v>
                </c:pt>
                <c:pt idx="683">
                  <c:v>42.124139999999812</c:v>
                </c:pt>
                <c:pt idx="684">
                  <c:v>42.124139999999812</c:v>
                </c:pt>
                <c:pt idx="685">
                  <c:v>42.124139999999812</c:v>
                </c:pt>
                <c:pt idx="686">
                  <c:v>42.124139999999812</c:v>
                </c:pt>
                <c:pt idx="687">
                  <c:v>42.124139999999812</c:v>
                </c:pt>
                <c:pt idx="688">
                  <c:v>42.124139999999812</c:v>
                </c:pt>
                <c:pt idx="689">
                  <c:v>42.124139999999812</c:v>
                </c:pt>
                <c:pt idx="690">
                  <c:v>42.124139999999812</c:v>
                </c:pt>
                <c:pt idx="691">
                  <c:v>42.124139999999812</c:v>
                </c:pt>
                <c:pt idx="692">
                  <c:v>42.124139999999812</c:v>
                </c:pt>
                <c:pt idx="693">
                  <c:v>42.124139999999812</c:v>
                </c:pt>
                <c:pt idx="694">
                  <c:v>42.124139999999812</c:v>
                </c:pt>
                <c:pt idx="695">
                  <c:v>42.124139999999812</c:v>
                </c:pt>
                <c:pt idx="696">
                  <c:v>42.124139999999812</c:v>
                </c:pt>
                <c:pt idx="697">
                  <c:v>42.124139999999812</c:v>
                </c:pt>
                <c:pt idx="698">
                  <c:v>42.124139999999812</c:v>
                </c:pt>
                <c:pt idx="699">
                  <c:v>42.124139999999812</c:v>
                </c:pt>
                <c:pt idx="700">
                  <c:v>42.124139999999812</c:v>
                </c:pt>
                <c:pt idx="701">
                  <c:v>42.124139999999812</c:v>
                </c:pt>
                <c:pt idx="702">
                  <c:v>42.124139999999812</c:v>
                </c:pt>
                <c:pt idx="703">
                  <c:v>42.124139999999812</c:v>
                </c:pt>
                <c:pt idx="704">
                  <c:v>42.124139999999812</c:v>
                </c:pt>
                <c:pt idx="705">
                  <c:v>42.124139999999812</c:v>
                </c:pt>
                <c:pt idx="706">
                  <c:v>42.124139999999812</c:v>
                </c:pt>
                <c:pt idx="707">
                  <c:v>42.124139999999812</c:v>
                </c:pt>
                <c:pt idx="708">
                  <c:v>42.124139999999812</c:v>
                </c:pt>
                <c:pt idx="709">
                  <c:v>42.124139999999812</c:v>
                </c:pt>
                <c:pt idx="710">
                  <c:v>42.124139999999812</c:v>
                </c:pt>
                <c:pt idx="711">
                  <c:v>42.124139999999812</c:v>
                </c:pt>
                <c:pt idx="712">
                  <c:v>42.124139999999812</c:v>
                </c:pt>
                <c:pt idx="713">
                  <c:v>42.124139999999812</c:v>
                </c:pt>
                <c:pt idx="714">
                  <c:v>42.124139999999812</c:v>
                </c:pt>
                <c:pt idx="715">
                  <c:v>42.124139999999812</c:v>
                </c:pt>
                <c:pt idx="716">
                  <c:v>42.124139999999812</c:v>
                </c:pt>
                <c:pt idx="717">
                  <c:v>42.124139999999812</c:v>
                </c:pt>
                <c:pt idx="718">
                  <c:v>42.124139999999812</c:v>
                </c:pt>
                <c:pt idx="719">
                  <c:v>42.124139999999812</c:v>
                </c:pt>
                <c:pt idx="720">
                  <c:v>42.124139999999812</c:v>
                </c:pt>
                <c:pt idx="721">
                  <c:v>42.124139999999812</c:v>
                </c:pt>
                <c:pt idx="722">
                  <c:v>42.124139999999812</c:v>
                </c:pt>
                <c:pt idx="723">
                  <c:v>42.124139999999812</c:v>
                </c:pt>
                <c:pt idx="724">
                  <c:v>42.124139999999812</c:v>
                </c:pt>
                <c:pt idx="725">
                  <c:v>42.124139999999812</c:v>
                </c:pt>
                <c:pt idx="726">
                  <c:v>42.124139999999812</c:v>
                </c:pt>
                <c:pt idx="727">
                  <c:v>42.124139999999812</c:v>
                </c:pt>
                <c:pt idx="728">
                  <c:v>42.124139999999812</c:v>
                </c:pt>
                <c:pt idx="729">
                  <c:v>42.124139999999812</c:v>
                </c:pt>
                <c:pt idx="730">
                  <c:v>42.124139999999812</c:v>
                </c:pt>
                <c:pt idx="731">
                  <c:v>42.124139999999812</c:v>
                </c:pt>
                <c:pt idx="732">
                  <c:v>42.124139999999812</c:v>
                </c:pt>
                <c:pt idx="733">
                  <c:v>42.124139999999812</c:v>
                </c:pt>
                <c:pt idx="734">
                  <c:v>42.124139999999812</c:v>
                </c:pt>
                <c:pt idx="735">
                  <c:v>42.124139999999812</c:v>
                </c:pt>
                <c:pt idx="736">
                  <c:v>42.124139999999812</c:v>
                </c:pt>
                <c:pt idx="737">
                  <c:v>42.124139999999812</c:v>
                </c:pt>
                <c:pt idx="738">
                  <c:v>42.124139999999812</c:v>
                </c:pt>
                <c:pt idx="739">
                  <c:v>42.124139999999812</c:v>
                </c:pt>
                <c:pt idx="740">
                  <c:v>42.124139999999812</c:v>
                </c:pt>
                <c:pt idx="741">
                  <c:v>42.124139999999812</c:v>
                </c:pt>
                <c:pt idx="742">
                  <c:v>42.124139999999812</c:v>
                </c:pt>
                <c:pt idx="743">
                  <c:v>42.124139999999812</c:v>
                </c:pt>
                <c:pt idx="744">
                  <c:v>42.124139999999812</c:v>
                </c:pt>
                <c:pt idx="745">
                  <c:v>42.124139999999812</c:v>
                </c:pt>
                <c:pt idx="746">
                  <c:v>42.124139999999812</c:v>
                </c:pt>
                <c:pt idx="747">
                  <c:v>42.124139999999812</c:v>
                </c:pt>
                <c:pt idx="748">
                  <c:v>42.124139999999812</c:v>
                </c:pt>
                <c:pt idx="749">
                  <c:v>42.124139999999812</c:v>
                </c:pt>
                <c:pt idx="750">
                  <c:v>42.124139999999812</c:v>
                </c:pt>
                <c:pt idx="751">
                  <c:v>42.124139999999812</c:v>
                </c:pt>
                <c:pt idx="752">
                  <c:v>42.124139999999812</c:v>
                </c:pt>
                <c:pt idx="753">
                  <c:v>42.124139999999812</c:v>
                </c:pt>
                <c:pt idx="754">
                  <c:v>42.124139999999812</c:v>
                </c:pt>
                <c:pt idx="755">
                  <c:v>42.124139999999812</c:v>
                </c:pt>
                <c:pt idx="756">
                  <c:v>42.124139999999812</c:v>
                </c:pt>
                <c:pt idx="757">
                  <c:v>42.124139999999812</c:v>
                </c:pt>
                <c:pt idx="758">
                  <c:v>42.124139999999812</c:v>
                </c:pt>
                <c:pt idx="759">
                  <c:v>42.124139999999812</c:v>
                </c:pt>
                <c:pt idx="760">
                  <c:v>42.124139999999812</c:v>
                </c:pt>
                <c:pt idx="761">
                  <c:v>42.124139999999812</c:v>
                </c:pt>
                <c:pt idx="762">
                  <c:v>42.124139999999812</c:v>
                </c:pt>
                <c:pt idx="763">
                  <c:v>42.124139999999812</c:v>
                </c:pt>
                <c:pt idx="764">
                  <c:v>42.124139999999812</c:v>
                </c:pt>
                <c:pt idx="765">
                  <c:v>42.124139999999812</c:v>
                </c:pt>
                <c:pt idx="766">
                  <c:v>42.124139999999812</c:v>
                </c:pt>
                <c:pt idx="767">
                  <c:v>42.124139999999812</c:v>
                </c:pt>
                <c:pt idx="768">
                  <c:v>42.124139999999812</c:v>
                </c:pt>
                <c:pt idx="769">
                  <c:v>42.124139999999812</c:v>
                </c:pt>
                <c:pt idx="770">
                  <c:v>42.124139999999812</c:v>
                </c:pt>
                <c:pt idx="771">
                  <c:v>42.124139999999812</c:v>
                </c:pt>
                <c:pt idx="772">
                  <c:v>42.124139999999812</c:v>
                </c:pt>
                <c:pt idx="773">
                  <c:v>42.124139999999812</c:v>
                </c:pt>
                <c:pt idx="774">
                  <c:v>42.124139999999812</c:v>
                </c:pt>
                <c:pt idx="775">
                  <c:v>42.124139999999812</c:v>
                </c:pt>
                <c:pt idx="776">
                  <c:v>42.124139999999812</c:v>
                </c:pt>
                <c:pt idx="777">
                  <c:v>42.124139999999812</c:v>
                </c:pt>
                <c:pt idx="778">
                  <c:v>42.124139999999812</c:v>
                </c:pt>
                <c:pt idx="779">
                  <c:v>42.124139999999812</c:v>
                </c:pt>
                <c:pt idx="780">
                  <c:v>42.124139999999812</c:v>
                </c:pt>
                <c:pt idx="781">
                  <c:v>42.124139999999812</c:v>
                </c:pt>
                <c:pt idx="782">
                  <c:v>42.124139999999812</c:v>
                </c:pt>
                <c:pt idx="783">
                  <c:v>42.124139999999812</c:v>
                </c:pt>
                <c:pt idx="784">
                  <c:v>42.124139999999812</c:v>
                </c:pt>
                <c:pt idx="785">
                  <c:v>42.124139999999812</c:v>
                </c:pt>
                <c:pt idx="786">
                  <c:v>42.124139999999812</c:v>
                </c:pt>
                <c:pt idx="787">
                  <c:v>42.124139999999812</c:v>
                </c:pt>
                <c:pt idx="788">
                  <c:v>42.124139999999812</c:v>
                </c:pt>
                <c:pt idx="789">
                  <c:v>42.124139999999812</c:v>
                </c:pt>
                <c:pt idx="790">
                  <c:v>42.124139999999812</c:v>
                </c:pt>
                <c:pt idx="791">
                  <c:v>42.124139999999812</c:v>
                </c:pt>
                <c:pt idx="792">
                  <c:v>42.124139999999812</c:v>
                </c:pt>
                <c:pt idx="793">
                  <c:v>42.124139999999812</c:v>
                </c:pt>
                <c:pt idx="794">
                  <c:v>42.124139999999812</c:v>
                </c:pt>
                <c:pt idx="795">
                  <c:v>42.124139999999812</c:v>
                </c:pt>
                <c:pt idx="796">
                  <c:v>42.124139999999812</c:v>
                </c:pt>
                <c:pt idx="797">
                  <c:v>42.124139999999812</c:v>
                </c:pt>
                <c:pt idx="798">
                  <c:v>42.124139999999812</c:v>
                </c:pt>
                <c:pt idx="799">
                  <c:v>42.124139999999812</c:v>
                </c:pt>
                <c:pt idx="800">
                  <c:v>42.124139999999812</c:v>
                </c:pt>
                <c:pt idx="801">
                  <c:v>42.124139999999812</c:v>
                </c:pt>
                <c:pt idx="802">
                  <c:v>42.124139999999812</c:v>
                </c:pt>
                <c:pt idx="803">
                  <c:v>42.124139999999812</c:v>
                </c:pt>
                <c:pt idx="804">
                  <c:v>42.124139999999812</c:v>
                </c:pt>
                <c:pt idx="805">
                  <c:v>42.124139999999812</c:v>
                </c:pt>
                <c:pt idx="806">
                  <c:v>42.124139999999812</c:v>
                </c:pt>
                <c:pt idx="807">
                  <c:v>42.124139999999812</c:v>
                </c:pt>
                <c:pt idx="808">
                  <c:v>42.124139999999812</c:v>
                </c:pt>
                <c:pt idx="809">
                  <c:v>42.124139999999812</c:v>
                </c:pt>
                <c:pt idx="810">
                  <c:v>42.124139999999812</c:v>
                </c:pt>
                <c:pt idx="811">
                  <c:v>42.124139999999812</c:v>
                </c:pt>
                <c:pt idx="812">
                  <c:v>42.124139999999812</c:v>
                </c:pt>
                <c:pt idx="813">
                  <c:v>42.124139999999812</c:v>
                </c:pt>
                <c:pt idx="814">
                  <c:v>42.124139999999812</c:v>
                </c:pt>
                <c:pt idx="815">
                  <c:v>42.124139999999812</c:v>
                </c:pt>
                <c:pt idx="816">
                  <c:v>42.124139999999812</c:v>
                </c:pt>
                <c:pt idx="817">
                  <c:v>42.124139999999812</c:v>
                </c:pt>
                <c:pt idx="818">
                  <c:v>42.124139999999812</c:v>
                </c:pt>
                <c:pt idx="819">
                  <c:v>42.124139999999812</c:v>
                </c:pt>
                <c:pt idx="820">
                  <c:v>42.124139999999812</c:v>
                </c:pt>
                <c:pt idx="821">
                  <c:v>42.124139999999812</c:v>
                </c:pt>
                <c:pt idx="822">
                  <c:v>42.124139999999812</c:v>
                </c:pt>
                <c:pt idx="823">
                  <c:v>42.124139999999812</c:v>
                </c:pt>
                <c:pt idx="824">
                  <c:v>42.124139999999812</c:v>
                </c:pt>
                <c:pt idx="825">
                  <c:v>42.124139999999812</c:v>
                </c:pt>
                <c:pt idx="826">
                  <c:v>42.124139999999812</c:v>
                </c:pt>
                <c:pt idx="827">
                  <c:v>42.124139999999812</c:v>
                </c:pt>
                <c:pt idx="828">
                  <c:v>42.124139999999812</c:v>
                </c:pt>
                <c:pt idx="829">
                  <c:v>42.124139999999812</c:v>
                </c:pt>
                <c:pt idx="830">
                  <c:v>42.124139999999812</c:v>
                </c:pt>
                <c:pt idx="831">
                  <c:v>42.124139999999812</c:v>
                </c:pt>
                <c:pt idx="832">
                  <c:v>42.124139999999812</c:v>
                </c:pt>
                <c:pt idx="833">
                  <c:v>42.124139999999812</c:v>
                </c:pt>
                <c:pt idx="834">
                  <c:v>42.124139999999812</c:v>
                </c:pt>
                <c:pt idx="835">
                  <c:v>42.124139999999812</c:v>
                </c:pt>
                <c:pt idx="836">
                  <c:v>42.124139999999812</c:v>
                </c:pt>
                <c:pt idx="837">
                  <c:v>42.124139999999812</c:v>
                </c:pt>
                <c:pt idx="838">
                  <c:v>42.124139999999812</c:v>
                </c:pt>
                <c:pt idx="839">
                  <c:v>42.124139999999812</c:v>
                </c:pt>
                <c:pt idx="840">
                  <c:v>42.124139999999812</c:v>
                </c:pt>
                <c:pt idx="841">
                  <c:v>42.124139999999812</c:v>
                </c:pt>
                <c:pt idx="842">
                  <c:v>42.124139999999812</c:v>
                </c:pt>
                <c:pt idx="843">
                  <c:v>42.124139999999812</c:v>
                </c:pt>
                <c:pt idx="844">
                  <c:v>42.124139999999812</c:v>
                </c:pt>
                <c:pt idx="845">
                  <c:v>42.124139999999812</c:v>
                </c:pt>
                <c:pt idx="846">
                  <c:v>42.124139999999812</c:v>
                </c:pt>
                <c:pt idx="847">
                  <c:v>42.124139999999812</c:v>
                </c:pt>
                <c:pt idx="848">
                  <c:v>42.124139999999812</c:v>
                </c:pt>
                <c:pt idx="849">
                  <c:v>42.124139999999812</c:v>
                </c:pt>
                <c:pt idx="850">
                  <c:v>42.124139999999812</c:v>
                </c:pt>
                <c:pt idx="851">
                  <c:v>42.124139999999812</c:v>
                </c:pt>
                <c:pt idx="852">
                  <c:v>42.124139999999812</c:v>
                </c:pt>
                <c:pt idx="853">
                  <c:v>42.124139999999812</c:v>
                </c:pt>
                <c:pt idx="854">
                  <c:v>42.124139999999812</c:v>
                </c:pt>
                <c:pt idx="855">
                  <c:v>42.124139999999812</c:v>
                </c:pt>
                <c:pt idx="856">
                  <c:v>42.124139999999812</c:v>
                </c:pt>
                <c:pt idx="857">
                  <c:v>42.124139999999812</c:v>
                </c:pt>
                <c:pt idx="858">
                  <c:v>42.124139999999812</c:v>
                </c:pt>
                <c:pt idx="859">
                  <c:v>42.124139999999812</c:v>
                </c:pt>
                <c:pt idx="860">
                  <c:v>42.124139999999812</c:v>
                </c:pt>
                <c:pt idx="861">
                  <c:v>42.124139999999812</c:v>
                </c:pt>
                <c:pt idx="862">
                  <c:v>42.124139999999812</c:v>
                </c:pt>
                <c:pt idx="863">
                  <c:v>42.124139999999812</c:v>
                </c:pt>
                <c:pt idx="864">
                  <c:v>42.124139999999812</c:v>
                </c:pt>
                <c:pt idx="865">
                  <c:v>42.124139999999812</c:v>
                </c:pt>
                <c:pt idx="866">
                  <c:v>42.124139999999812</c:v>
                </c:pt>
                <c:pt idx="867">
                  <c:v>42.124139999999812</c:v>
                </c:pt>
                <c:pt idx="868">
                  <c:v>42.124139999999812</c:v>
                </c:pt>
                <c:pt idx="869">
                  <c:v>42.124139999999812</c:v>
                </c:pt>
                <c:pt idx="870">
                  <c:v>42.124139999999812</c:v>
                </c:pt>
                <c:pt idx="871">
                  <c:v>42.124139999999812</c:v>
                </c:pt>
                <c:pt idx="872">
                  <c:v>42.124139999999812</c:v>
                </c:pt>
                <c:pt idx="873">
                  <c:v>42.124139999999812</c:v>
                </c:pt>
                <c:pt idx="874">
                  <c:v>42.124139999999812</c:v>
                </c:pt>
                <c:pt idx="875">
                  <c:v>42.124139999999812</c:v>
                </c:pt>
                <c:pt idx="876">
                  <c:v>42.124139999999812</c:v>
                </c:pt>
                <c:pt idx="877">
                  <c:v>42.124139999999812</c:v>
                </c:pt>
                <c:pt idx="878">
                  <c:v>42.124139999999812</c:v>
                </c:pt>
                <c:pt idx="879">
                  <c:v>42.124139999999812</c:v>
                </c:pt>
                <c:pt idx="880">
                  <c:v>42.124139999999812</c:v>
                </c:pt>
                <c:pt idx="881">
                  <c:v>42.124139999999812</c:v>
                </c:pt>
                <c:pt idx="882">
                  <c:v>42.124139999999812</c:v>
                </c:pt>
                <c:pt idx="883">
                  <c:v>42.124139999999812</c:v>
                </c:pt>
                <c:pt idx="884">
                  <c:v>42.124139999999812</c:v>
                </c:pt>
                <c:pt idx="885">
                  <c:v>42.124139999999812</c:v>
                </c:pt>
                <c:pt idx="886">
                  <c:v>42.124139999999812</c:v>
                </c:pt>
                <c:pt idx="887">
                  <c:v>42.124139999999812</c:v>
                </c:pt>
                <c:pt idx="888">
                  <c:v>42.124139999999812</c:v>
                </c:pt>
                <c:pt idx="889">
                  <c:v>42.124139999999812</c:v>
                </c:pt>
                <c:pt idx="890">
                  <c:v>42.124139999999812</c:v>
                </c:pt>
                <c:pt idx="891">
                  <c:v>42.124139999999812</c:v>
                </c:pt>
                <c:pt idx="892">
                  <c:v>42.124139999999812</c:v>
                </c:pt>
                <c:pt idx="893">
                  <c:v>42.124139999999812</c:v>
                </c:pt>
                <c:pt idx="894">
                  <c:v>42.124139999999812</c:v>
                </c:pt>
                <c:pt idx="895">
                  <c:v>42.124139999999812</c:v>
                </c:pt>
                <c:pt idx="896">
                  <c:v>42.124139999999812</c:v>
                </c:pt>
                <c:pt idx="897">
                  <c:v>42.124139999999812</c:v>
                </c:pt>
                <c:pt idx="898">
                  <c:v>42.124139999999812</c:v>
                </c:pt>
                <c:pt idx="899">
                  <c:v>42.124139999999812</c:v>
                </c:pt>
                <c:pt idx="900">
                  <c:v>42.124139999999812</c:v>
                </c:pt>
                <c:pt idx="901">
                  <c:v>42.124139999999812</c:v>
                </c:pt>
                <c:pt idx="902">
                  <c:v>42.124139999999812</c:v>
                </c:pt>
                <c:pt idx="903">
                  <c:v>42.124139999999812</c:v>
                </c:pt>
                <c:pt idx="904">
                  <c:v>42.124139999999812</c:v>
                </c:pt>
                <c:pt idx="905">
                  <c:v>42.124139999999812</c:v>
                </c:pt>
                <c:pt idx="906">
                  <c:v>42.124139999999812</c:v>
                </c:pt>
                <c:pt idx="907">
                  <c:v>42.124139999999812</c:v>
                </c:pt>
                <c:pt idx="908">
                  <c:v>42.124139999999812</c:v>
                </c:pt>
                <c:pt idx="909">
                  <c:v>42.124139999999812</c:v>
                </c:pt>
                <c:pt idx="910">
                  <c:v>42.124139999999812</c:v>
                </c:pt>
                <c:pt idx="911">
                  <c:v>42.124139999999812</c:v>
                </c:pt>
                <c:pt idx="912">
                  <c:v>42.124139999999812</c:v>
                </c:pt>
                <c:pt idx="913">
                  <c:v>42.124139999999812</c:v>
                </c:pt>
                <c:pt idx="914">
                  <c:v>42.124139999999812</c:v>
                </c:pt>
                <c:pt idx="915">
                  <c:v>42.124139999999812</c:v>
                </c:pt>
                <c:pt idx="916">
                  <c:v>42.124139999999812</c:v>
                </c:pt>
                <c:pt idx="917">
                  <c:v>42.124139999999812</c:v>
                </c:pt>
                <c:pt idx="918">
                  <c:v>42.124139999999812</c:v>
                </c:pt>
                <c:pt idx="919">
                  <c:v>42.124139999999812</c:v>
                </c:pt>
                <c:pt idx="920">
                  <c:v>42.124139999999812</c:v>
                </c:pt>
                <c:pt idx="921">
                  <c:v>42.124139999999812</c:v>
                </c:pt>
                <c:pt idx="922">
                  <c:v>42.124139999999812</c:v>
                </c:pt>
                <c:pt idx="923">
                  <c:v>42.124139999999812</c:v>
                </c:pt>
                <c:pt idx="924">
                  <c:v>42.124139999999812</c:v>
                </c:pt>
                <c:pt idx="925">
                  <c:v>42.124139999999812</c:v>
                </c:pt>
                <c:pt idx="926">
                  <c:v>42.124139999999812</c:v>
                </c:pt>
                <c:pt idx="927">
                  <c:v>42.124139999999812</c:v>
                </c:pt>
                <c:pt idx="928">
                  <c:v>42.124139999999812</c:v>
                </c:pt>
                <c:pt idx="929">
                  <c:v>42.124139999999812</c:v>
                </c:pt>
                <c:pt idx="930">
                  <c:v>42.124139999999812</c:v>
                </c:pt>
                <c:pt idx="931">
                  <c:v>42.124139999999812</c:v>
                </c:pt>
                <c:pt idx="932">
                  <c:v>42.124139999999812</c:v>
                </c:pt>
                <c:pt idx="933">
                  <c:v>42.124139999999812</c:v>
                </c:pt>
                <c:pt idx="934">
                  <c:v>42.124139999999812</c:v>
                </c:pt>
                <c:pt idx="935">
                  <c:v>42.124139999999812</c:v>
                </c:pt>
                <c:pt idx="936">
                  <c:v>42.124139999999812</c:v>
                </c:pt>
                <c:pt idx="937">
                  <c:v>42.124139999999812</c:v>
                </c:pt>
                <c:pt idx="938">
                  <c:v>42.124139999999812</c:v>
                </c:pt>
                <c:pt idx="939">
                  <c:v>42.124139999999812</c:v>
                </c:pt>
                <c:pt idx="940">
                  <c:v>42.124139999999812</c:v>
                </c:pt>
                <c:pt idx="941">
                  <c:v>42.124139999999812</c:v>
                </c:pt>
                <c:pt idx="942">
                  <c:v>42.124139999999812</c:v>
                </c:pt>
                <c:pt idx="943">
                  <c:v>42.124139999999812</c:v>
                </c:pt>
                <c:pt idx="944">
                  <c:v>42.124139999999812</c:v>
                </c:pt>
                <c:pt idx="945">
                  <c:v>42.124139999999812</c:v>
                </c:pt>
                <c:pt idx="946">
                  <c:v>42.124139999999812</c:v>
                </c:pt>
                <c:pt idx="947">
                  <c:v>42.124139999999812</c:v>
                </c:pt>
                <c:pt idx="948">
                  <c:v>42.124139999999812</c:v>
                </c:pt>
                <c:pt idx="949">
                  <c:v>42.124139999999812</c:v>
                </c:pt>
                <c:pt idx="950">
                  <c:v>42.124139999999812</c:v>
                </c:pt>
                <c:pt idx="951">
                  <c:v>42.124139999999812</c:v>
                </c:pt>
                <c:pt idx="952">
                  <c:v>42.124139999999812</c:v>
                </c:pt>
                <c:pt idx="953">
                  <c:v>42.124139999999812</c:v>
                </c:pt>
                <c:pt idx="954">
                  <c:v>42.124139999999812</c:v>
                </c:pt>
                <c:pt idx="955">
                  <c:v>42.124139999999812</c:v>
                </c:pt>
                <c:pt idx="956">
                  <c:v>42.124139999999812</c:v>
                </c:pt>
                <c:pt idx="957">
                  <c:v>42.124139999999812</c:v>
                </c:pt>
                <c:pt idx="958">
                  <c:v>42.124139999999812</c:v>
                </c:pt>
                <c:pt idx="959">
                  <c:v>42.124139999999812</c:v>
                </c:pt>
                <c:pt idx="960">
                  <c:v>42.124139999999812</c:v>
                </c:pt>
                <c:pt idx="961">
                  <c:v>42.124139999999812</c:v>
                </c:pt>
                <c:pt idx="962">
                  <c:v>42.124139999999812</c:v>
                </c:pt>
                <c:pt idx="963">
                  <c:v>42.124139999999812</c:v>
                </c:pt>
                <c:pt idx="964">
                  <c:v>42.124139999999812</c:v>
                </c:pt>
                <c:pt idx="965">
                  <c:v>42.124139999999812</c:v>
                </c:pt>
                <c:pt idx="966">
                  <c:v>42.124139999999812</c:v>
                </c:pt>
                <c:pt idx="967">
                  <c:v>42.124139999999812</c:v>
                </c:pt>
                <c:pt idx="968">
                  <c:v>42.124139999999812</c:v>
                </c:pt>
                <c:pt idx="969">
                  <c:v>42.124139999999812</c:v>
                </c:pt>
                <c:pt idx="970">
                  <c:v>42.124139999999812</c:v>
                </c:pt>
                <c:pt idx="971">
                  <c:v>42.124139999999812</c:v>
                </c:pt>
                <c:pt idx="972">
                  <c:v>42.124139999999812</c:v>
                </c:pt>
                <c:pt idx="973">
                  <c:v>42.124139999999812</c:v>
                </c:pt>
                <c:pt idx="974">
                  <c:v>42.124139999999812</c:v>
                </c:pt>
                <c:pt idx="975">
                  <c:v>42.124139999999812</c:v>
                </c:pt>
                <c:pt idx="976">
                  <c:v>42.124139999999812</c:v>
                </c:pt>
                <c:pt idx="977">
                  <c:v>42.124139999999812</c:v>
                </c:pt>
                <c:pt idx="978">
                  <c:v>42.124139999999812</c:v>
                </c:pt>
                <c:pt idx="979">
                  <c:v>42.124139999999812</c:v>
                </c:pt>
                <c:pt idx="980">
                  <c:v>42.124139999999812</c:v>
                </c:pt>
                <c:pt idx="981">
                  <c:v>42.124139999999812</c:v>
                </c:pt>
                <c:pt idx="982">
                  <c:v>42.124139999999812</c:v>
                </c:pt>
                <c:pt idx="983">
                  <c:v>42.124139999999812</c:v>
                </c:pt>
                <c:pt idx="984">
                  <c:v>42.124139999999812</c:v>
                </c:pt>
                <c:pt idx="985">
                  <c:v>42.124139999999812</c:v>
                </c:pt>
                <c:pt idx="986">
                  <c:v>42.124139999999812</c:v>
                </c:pt>
                <c:pt idx="987">
                  <c:v>42.124139999999812</c:v>
                </c:pt>
                <c:pt idx="988">
                  <c:v>42.124139999999812</c:v>
                </c:pt>
                <c:pt idx="989">
                  <c:v>42.124139999999812</c:v>
                </c:pt>
                <c:pt idx="990">
                  <c:v>42.124139999999812</c:v>
                </c:pt>
                <c:pt idx="991">
                  <c:v>42.124139999999812</c:v>
                </c:pt>
                <c:pt idx="992">
                  <c:v>42.124139999999812</c:v>
                </c:pt>
                <c:pt idx="993">
                  <c:v>42.124139999999812</c:v>
                </c:pt>
                <c:pt idx="994">
                  <c:v>42.124139999999812</c:v>
                </c:pt>
                <c:pt idx="995">
                  <c:v>42.124139999999812</c:v>
                </c:pt>
                <c:pt idx="996">
                  <c:v>42.124139999999812</c:v>
                </c:pt>
                <c:pt idx="997">
                  <c:v>42.124139999999812</c:v>
                </c:pt>
                <c:pt idx="998">
                  <c:v>42.124139999999812</c:v>
                </c:pt>
                <c:pt idx="999">
                  <c:v>42.124139999999812</c:v>
                </c:pt>
                <c:pt idx="1000">
                  <c:v>42.124139999999812</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3.7</c:v>
                </c:pt>
                <c:pt idx="1">
                  <c:v>3.71</c:v>
                </c:pt>
                <c:pt idx="2">
                  <c:v>3.7199999999999998</c:v>
                </c:pt>
                <c:pt idx="3">
                  <c:v>3.7299999999999995</c:v>
                </c:pt>
                <c:pt idx="4">
                  <c:v>3.7399999999999993</c:v>
                </c:pt>
                <c:pt idx="5">
                  <c:v>3.7499999999999991</c:v>
                </c:pt>
                <c:pt idx="6">
                  <c:v>3.7599999999999989</c:v>
                </c:pt>
                <c:pt idx="7">
                  <c:v>3.7699999999999987</c:v>
                </c:pt>
                <c:pt idx="8">
                  <c:v>3.7799999999999985</c:v>
                </c:pt>
                <c:pt idx="9">
                  <c:v>3.7899999999999983</c:v>
                </c:pt>
                <c:pt idx="10">
                  <c:v>3.799999999999998</c:v>
                </c:pt>
                <c:pt idx="11">
                  <c:v>3.8099999999999978</c:v>
                </c:pt>
                <c:pt idx="12">
                  <c:v>3.8199999999999976</c:v>
                </c:pt>
                <c:pt idx="13">
                  <c:v>3.8299999999999974</c:v>
                </c:pt>
                <c:pt idx="14">
                  <c:v>3.8399999999999972</c:v>
                </c:pt>
                <c:pt idx="15">
                  <c:v>3.849999999999997</c:v>
                </c:pt>
                <c:pt idx="16">
                  <c:v>3.8599999999999968</c:v>
                </c:pt>
                <c:pt idx="17">
                  <c:v>3.8699999999999966</c:v>
                </c:pt>
                <c:pt idx="18">
                  <c:v>3.8799999999999963</c:v>
                </c:pt>
                <c:pt idx="19">
                  <c:v>3.8899999999999961</c:v>
                </c:pt>
                <c:pt idx="20">
                  <c:v>3.8999999999999959</c:v>
                </c:pt>
                <c:pt idx="21">
                  <c:v>3.9099999999999957</c:v>
                </c:pt>
                <c:pt idx="22">
                  <c:v>3.9199999999999955</c:v>
                </c:pt>
                <c:pt idx="23">
                  <c:v>3.9299999999999953</c:v>
                </c:pt>
                <c:pt idx="24">
                  <c:v>3.9399999999999951</c:v>
                </c:pt>
                <c:pt idx="25">
                  <c:v>3.9499999999999948</c:v>
                </c:pt>
                <c:pt idx="26">
                  <c:v>3.9599999999999946</c:v>
                </c:pt>
                <c:pt idx="27">
                  <c:v>3.9699999999999944</c:v>
                </c:pt>
                <c:pt idx="28">
                  <c:v>3.9799999999999942</c:v>
                </c:pt>
                <c:pt idx="29">
                  <c:v>3.989999999999994</c:v>
                </c:pt>
                <c:pt idx="30">
                  <c:v>3.9999999999999938</c:v>
                </c:pt>
                <c:pt idx="31">
                  <c:v>4.0099999999999936</c:v>
                </c:pt>
                <c:pt idx="32">
                  <c:v>4.0199999999999934</c:v>
                </c:pt>
                <c:pt idx="33">
                  <c:v>4.0299999999999931</c:v>
                </c:pt>
                <c:pt idx="34">
                  <c:v>4.0399999999999929</c:v>
                </c:pt>
                <c:pt idx="35">
                  <c:v>4.0499999999999927</c:v>
                </c:pt>
                <c:pt idx="36">
                  <c:v>4.0599999999999925</c:v>
                </c:pt>
                <c:pt idx="37">
                  <c:v>4.0699999999999923</c:v>
                </c:pt>
                <c:pt idx="38">
                  <c:v>4.0799999999999921</c:v>
                </c:pt>
                <c:pt idx="39">
                  <c:v>4.0899999999999919</c:v>
                </c:pt>
                <c:pt idx="40">
                  <c:v>4.0999999999999917</c:v>
                </c:pt>
                <c:pt idx="41">
                  <c:v>4.1099999999999914</c:v>
                </c:pt>
                <c:pt idx="42">
                  <c:v>4.1199999999999912</c:v>
                </c:pt>
                <c:pt idx="43">
                  <c:v>4.129999999999991</c:v>
                </c:pt>
                <c:pt idx="44">
                  <c:v>4.1399999999999908</c:v>
                </c:pt>
                <c:pt idx="45">
                  <c:v>4.1499999999999906</c:v>
                </c:pt>
                <c:pt idx="46">
                  <c:v>4.1599999999999904</c:v>
                </c:pt>
                <c:pt idx="47">
                  <c:v>4.1699999999999902</c:v>
                </c:pt>
                <c:pt idx="48">
                  <c:v>4.1799999999999899</c:v>
                </c:pt>
                <c:pt idx="49">
                  <c:v>4.1899999999999897</c:v>
                </c:pt>
                <c:pt idx="50">
                  <c:v>4.1999999999999895</c:v>
                </c:pt>
                <c:pt idx="51">
                  <c:v>4.2099999999999893</c:v>
                </c:pt>
                <c:pt idx="52">
                  <c:v>4.2199999999999891</c:v>
                </c:pt>
                <c:pt idx="53">
                  <c:v>4.2299999999999889</c:v>
                </c:pt>
                <c:pt idx="54">
                  <c:v>4.2399999999999887</c:v>
                </c:pt>
                <c:pt idx="55">
                  <c:v>4.2499999999999885</c:v>
                </c:pt>
                <c:pt idx="56">
                  <c:v>4.2599999999999882</c:v>
                </c:pt>
                <c:pt idx="57">
                  <c:v>4.269999999999988</c:v>
                </c:pt>
                <c:pt idx="58">
                  <c:v>4.2799999999999878</c:v>
                </c:pt>
                <c:pt idx="59">
                  <c:v>4.2899999999999876</c:v>
                </c:pt>
                <c:pt idx="60">
                  <c:v>4.2999999999999874</c:v>
                </c:pt>
                <c:pt idx="61">
                  <c:v>4.3099999999999872</c:v>
                </c:pt>
                <c:pt idx="62">
                  <c:v>4.319999999999987</c:v>
                </c:pt>
                <c:pt idx="63">
                  <c:v>4.3299999999999867</c:v>
                </c:pt>
                <c:pt idx="64">
                  <c:v>4.3399999999999865</c:v>
                </c:pt>
                <c:pt idx="65">
                  <c:v>4.3499999999999863</c:v>
                </c:pt>
                <c:pt idx="66">
                  <c:v>4.3599999999999861</c:v>
                </c:pt>
                <c:pt idx="67">
                  <c:v>4.3699999999999859</c:v>
                </c:pt>
                <c:pt idx="68">
                  <c:v>4.3799999999999857</c:v>
                </c:pt>
                <c:pt idx="69">
                  <c:v>4.3899999999999855</c:v>
                </c:pt>
                <c:pt idx="70">
                  <c:v>4.3999999999999853</c:v>
                </c:pt>
                <c:pt idx="71">
                  <c:v>4.409999999999985</c:v>
                </c:pt>
                <c:pt idx="72">
                  <c:v>4.4199999999999848</c:v>
                </c:pt>
                <c:pt idx="73">
                  <c:v>4.4299999999999846</c:v>
                </c:pt>
                <c:pt idx="74">
                  <c:v>4.4399999999999844</c:v>
                </c:pt>
                <c:pt idx="75">
                  <c:v>4.4499999999999842</c:v>
                </c:pt>
                <c:pt idx="76">
                  <c:v>4.459999999999984</c:v>
                </c:pt>
                <c:pt idx="77">
                  <c:v>4.4699999999999838</c:v>
                </c:pt>
                <c:pt idx="78">
                  <c:v>4.4799999999999836</c:v>
                </c:pt>
                <c:pt idx="79">
                  <c:v>4.4899999999999833</c:v>
                </c:pt>
                <c:pt idx="80">
                  <c:v>4.4999999999999831</c:v>
                </c:pt>
                <c:pt idx="81">
                  <c:v>4.5099999999999829</c:v>
                </c:pt>
                <c:pt idx="82">
                  <c:v>4.5199999999999827</c:v>
                </c:pt>
                <c:pt idx="83">
                  <c:v>4.5299999999999825</c:v>
                </c:pt>
                <c:pt idx="84">
                  <c:v>4.5399999999999823</c:v>
                </c:pt>
                <c:pt idx="85">
                  <c:v>4.5499999999999821</c:v>
                </c:pt>
                <c:pt idx="86">
                  <c:v>4.5599999999999818</c:v>
                </c:pt>
                <c:pt idx="87">
                  <c:v>4.5699999999999816</c:v>
                </c:pt>
                <c:pt idx="88">
                  <c:v>4.5799999999999814</c:v>
                </c:pt>
                <c:pt idx="89">
                  <c:v>4.5899999999999812</c:v>
                </c:pt>
                <c:pt idx="90">
                  <c:v>4.599999999999981</c:v>
                </c:pt>
                <c:pt idx="91">
                  <c:v>4.6099999999999808</c:v>
                </c:pt>
                <c:pt idx="92">
                  <c:v>4.6199999999999806</c:v>
                </c:pt>
                <c:pt idx="93">
                  <c:v>4.6299999999999804</c:v>
                </c:pt>
                <c:pt idx="94">
                  <c:v>4.6399999999999801</c:v>
                </c:pt>
                <c:pt idx="95">
                  <c:v>4.6499999999999799</c:v>
                </c:pt>
                <c:pt idx="96">
                  <c:v>4.6599999999999797</c:v>
                </c:pt>
                <c:pt idx="97">
                  <c:v>4.6699999999999795</c:v>
                </c:pt>
                <c:pt idx="98">
                  <c:v>4.6799999999999793</c:v>
                </c:pt>
                <c:pt idx="99">
                  <c:v>4.6899999999999791</c:v>
                </c:pt>
                <c:pt idx="100">
                  <c:v>4.6999999999999789</c:v>
                </c:pt>
                <c:pt idx="101">
                  <c:v>4.7099999999999786</c:v>
                </c:pt>
                <c:pt idx="102">
                  <c:v>4.7199999999999784</c:v>
                </c:pt>
                <c:pt idx="103">
                  <c:v>4.7299999999999782</c:v>
                </c:pt>
                <c:pt idx="104">
                  <c:v>4.739999999999978</c:v>
                </c:pt>
                <c:pt idx="105">
                  <c:v>4.7499999999999778</c:v>
                </c:pt>
                <c:pt idx="106">
                  <c:v>4.7599999999999776</c:v>
                </c:pt>
                <c:pt idx="107">
                  <c:v>4.7699999999999774</c:v>
                </c:pt>
                <c:pt idx="108">
                  <c:v>4.7799999999999772</c:v>
                </c:pt>
                <c:pt idx="109">
                  <c:v>4.7899999999999769</c:v>
                </c:pt>
                <c:pt idx="110">
                  <c:v>4.7999999999999767</c:v>
                </c:pt>
                <c:pt idx="111">
                  <c:v>4.8099999999999765</c:v>
                </c:pt>
                <c:pt idx="112">
                  <c:v>4.8199999999999763</c:v>
                </c:pt>
                <c:pt idx="113">
                  <c:v>4.8299999999999761</c:v>
                </c:pt>
                <c:pt idx="114">
                  <c:v>4.8399999999999759</c:v>
                </c:pt>
                <c:pt idx="115">
                  <c:v>4.8499999999999757</c:v>
                </c:pt>
                <c:pt idx="116">
                  <c:v>4.8599999999999755</c:v>
                </c:pt>
                <c:pt idx="117">
                  <c:v>4.8699999999999752</c:v>
                </c:pt>
                <c:pt idx="118">
                  <c:v>4.879999999999975</c:v>
                </c:pt>
                <c:pt idx="119">
                  <c:v>4.8899999999999748</c:v>
                </c:pt>
                <c:pt idx="120">
                  <c:v>4.8999999999999746</c:v>
                </c:pt>
                <c:pt idx="121">
                  <c:v>4.9099999999999744</c:v>
                </c:pt>
                <c:pt idx="122">
                  <c:v>4.9199999999999742</c:v>
                </c:pt>
                <c:pt idx="123">
                  <c:v>4.929999999999974</c:v>
                </c:pt>
                <c:pt idx="124">
                  <c:v>4.9399999999999737</c:v>
                </c:pt>
                <c:pt idx="125">
                  <c:v>4.9499999999999735</c:v>
                </c:pt>
                <c:pt idx="126">
                  <c:v>4.9599999999999733</c:v>
                </c:pt>
                <c:pt idx="127">
                  <c:v>4.9699999999999731</c:v>
                </c:pt>
                <c:pt idx="128">
                  <c:v>4.9799999999999729</c:v>
                </c:pt>
                <c:pt idx="129">
                  <c:v>4.9899999999999727</c:v>
                </c:pt>
                <c:pt idx="130">
                  <c:v>4.9999999999999725</c:v>
                </c:pt>
                <c:pt idx="131">
                  <c:v>5.0099999999999723</c:v>
                </c:pt>
                <c:pt idx="132">
                  <c:v>5.019999999999972</c:v>
                </c:pt>
                <c:pt idx="133">
                  <c:v>5.0299999999999718</c:v>
                </c:pt>
                <c:pt idx="134">
                  <c:v>5.0399999999999716</c:v>
                </c:pt>
                <c:pt idx="135">
                  <c:v>5.0499999999999714</c:v>
                </c:pt>
                <c:pt idx="136">
                  <c:v>5.0599999999999712</c:v>
                </c:pt>
                <c:pt idx="137">
                  <c:v>5.069999999999971</c:v>
                </c:pt>
                <c:pt idx="138">
                  <c:v>5.0799999999999708</c:v>
                </c:pt>
                <c:pt idx="139">
                  <c:v>5.0899999999999705</c:v>
                </c:pt>
                <c:pt idx="140">
                  <c:v>5.0999999999999703</c:v>
                </c:pt>
                <c:pt idx="141">
                  <c:v>5.1099999999999701</c:v>
                </c:pt>
                <c:pt idx="142">
                  <c:v>5.1199999999999699</c:v>
                </c:pt>
                <c:pt idx="143">
                  <c:v>5.1299999999999697</c:v>
                </c:pt>
                <c:pt idx="144">
                  <c:v>5.1399999999999695</c:v>
                </c:pt>
                <c:pt idx="145">
                  <c:v>5.1499999999999693</c:v>
                </c:pt>
                <c:pt idx="146">
                  <c:v>5.1599999999999691</c:v>
                </c:pt>
                <c:pt idx="147">
                  <c:v>5.1699999999999688</c:v>
                </c:pt>
                <c:pt idx="148">
                  <c:v>5.1799999999999686</c:v>
                </c:pt>
                <c:pt idx="149">
                  <c:v>5.1899999999999684</c:v>
                </c:pt>
                <c:pt idx="150">
                  <c:v>5.1999999999999682</c:v>
                </c:pt>
                <c:pt idx="151">
                  <c:v>5.209999999999968</c:v>
                </c:pt>
                <c:pt idx="152">
                  <c:v>5.2199999999999678</c:v>
                </c:pt>
                <c:pt idx="153">
                  <c:v>5.2299999999999676</c:v>
                </c:pt>
                <c:pt idx="154">
                  <c:v>5.2399999999999674</c:v>
                </c:pt>
                <c:pt idx="155">
                  <c:v>5.2499999999999671</c:v>
                </c:pt>
                <c:pt idx="156">
                  <c:v>5.2599999999999669</c:v>
                </c:pt>
                <c:pt idx="157">
                  <c:v>5.2699999999999667</c:v>
                </c:pt>
                <c:pt idx="158">
                  <c:v>5.2799999999999665</c:v>
                </c:pt>
                <c:pt idx="159">
                  <c:v>5.2899999999999663</c:v>
                </c:pt>
                <c:pt idx="160">
                  <c:v>5.2999999999999661</c:v>
                </c:pt>
                <c:pt idx="161">
                  <c:v>5.3099999999999659</c:v>
                </c:pt>
                <c:pt idx="162">
                  <c:v>5.3199999999999656</c:v>
                </c:pt>
                <c:pt idx="163">
                  <c:v>5.3299999999999654</c:v>
                </c:pt>
                <c:pt idx="164">
                  <c:v>5.3399999999999652</c:v>
                </c:pt>
                <c:pt idx="165">
                  <c:v>5.349999999999965</c:v>
                </c:pt>
                <c:pt idx="166">
                  <c:v>5.3599999999999648</c:v>
                </c:pt>
                <c:pt idx="167">
                  <c:v>5.3699999999999646</c:v>
                </c:pt>
                <c:pt idx="168">
                  <c:v>5.3799999999999644</c:v>
                </c:pt>
                <c:pt idx="169">
                  <c:v>5.3899999999999642</c:v>
                </c:pt>
                <c:pt idx="170">
                  <c:v>5.3999999999999639</c:v>
                </c:pt>
                <c:pt idx="171">
                  <c:v>5.4099999999999637</c:v>
                </c:pt>
                <c:pt idx="172">
                  <c:v>5.4199999999999635</c:v>
                </c:pt>
                <c:pt idx="173">
                  <c:v>5.4299999999999633</c:v>
                </c:pt>
                <c:pt idx="174">
                  <c:v>5.4399999999999631</c:v>
                </c:pt>
                <c:pt idx="175">
                  <c:v>5.4499999999999629</c:v>
                </c:pt>
                <c:pt idx="176">
                  <c:v>5.4599999999999627</c:v>
                </c:pt>
                <c:pt idx="177">
                  <c:v>5.4699999999999624</c:v>
                </c:pt>
                <c:pt idx="178">
                  <c:v>5.4799999999999622</c:v>
                </c:pt>
                <c:pt idx="179">
                  <c:v>5.489999999999962</c:v>
                </c:pt>
                <c:pt idx="180">
                  <c:v>5.4999999999999618</c:v>
                </c:pt>
                <c:pt idx="181">
                  <c:v>5.5099999999999616</c:v>
                </c:pt>
                <c:pt idx="182">
                  <c:v>5.5199999999999614</c:v>
                </c:pt>
                <c:pt idx="183">
                  <c:v>5.5299999999999612</c:v>
                </c:pt>
                <c:pt idx="184">
                  <c:v>5.539999999999961</c:v>
                </c:pt>
                <c:pt idx="185">
                  <c:v>5.5499999999999607</c:v>
                </c:pt>
                <c:pt idx="186">
                  <c:v>5.5599999999999605</c:v>
                </c:pt>
                <c:pt idx="187">
                  <c:v>5.5699999999999603</c:v>
                </c:pt>
                <c:pt idx="188">
                  <c:v>5.5799999999999601</c:v>
                </c:pt>
                <c:pt idx="189">
                  <c:v>5.5899999999999599</c:v>
                </c:pt>
                <c:pt idx="190">
                  <c:v>5.5999999999999597</c:v>
                </c:pt>
                <c:pt idx="191">
                  <c:v>5.6099999999999595</c:v>
                </c:pt>
                <c:pt idx="192">
                  <c:v>5.6199999999999593</c:v>
                </c:pt>
                <c:pt idx="193">
                  <c:v>5.629999999999959</c:v>
                </c:pt>
                <c:pt idx="194">
                  <c:v>5.6399999999999588</c:v>
                </c:pt>
                <c:pt idx="195">
                  <c:v>5.6499999999999586</c:v>
                </c:pt>
                <c:pt idx="196">
                  <c:v>5.6599999999999584</c:v>
                </c:pt>
                <c:pt idx="197">
                  <c:v>5.6699999999999582</c:v>
                </c:pt>
                <c:pt idx="198">
                  <c:v>5.679999999999958</c:v>
                </c:pt>
                <c:pt idx="199">
                  <c:v>5.6899999999999578</c:v>
                </c:pt>
                <c:pt idx="200">
                  <c:v>5.6999999999999575</c:v>
                </c:pt>
                <c:pt idx="201">
                  <c:v>5.7999999999999572</c:v>
                </c:pt>
                <c:pt idx="202">
                  <c:v>5.8999999999999568</c:v>
                </c:pt>
                <c:pt idx="203">
                  <c:v>5.9999999999999565</c:v>
                </c:pt>
                <c:pt idx="204">
                  <c:v>6.0999999999999561</c:v>
                </c:pt>
                <c:pt idx="205">
                  <c:v>6.1999999999999558</c:v>
                </c:pt>
                <c:pt idx="206">
                  <c:v>6.2999999999999554</c:v>
                </c:pt>
                <c:pt idx="207">
                  <c:v>6.3999999999999551</c:v>
                </c:pt>
                <c:pt idx="208">
                  <c:v>6.4999999999999547</c:v>
                </c:pt>
                <c:pt idx="209">
                  <c:v>6.5999999999999543</c:v>
                </c:pt>
                <c:pt idx="210">
                  <c:v>6.699999999999954</c:v>
                </c:pt>
                <c:pt idx="211">
                  <c:v>6.7999999999999536</c:v>
                </c:pt>
                <c:pt idx="212">
                  <c:v>6.8999999999999533</c:v>
                </c:pt>
                <c:pt idx="213">
                  <c:v>6.9999999999999529</c:v>
                </c:pt>
                <c:pt idx="214">
                  <c:v>7.0999999999999526</c:v>
                </c:pt>
                <c:pt idx="215">
                  <c:v>7.1999999999999522</c:v>
                </c:pt>
                <c:pt idx="216">
                  <c:v>7.2999999999999519</c:v>
                </c:pt>
                <c:pt idx="217">
                  <c:v>7.3999999999999515</c:v>
                </c:pt>
                <c:pt idx="218">
                  <c:v>7.4999999999999512</c:v>
                </c:pt>
                <c:pt idx="219">
                  <c:v>7.5999999999999508</c:v>
                </c:pt>
                <c:pt idx="220">
                  <c:v>7.6999999999999504</c:v>
                </c:pt>
                <c:pt idx="221">
                  <c:v>7.7999999999999501</c:v>
                </c:pt>
                <c:pt idx="222">
                  <c:v>7.8999999999999497</c:v>
                </c:pt>
                <c:pt idx="223">
                  <c:v>7.9999999999999494</c:v>
                </c:pt>
                <c:pt idx="224">
                  <c:v>8.0999999999999499</c:v>
                </c:pt>
                <c:pt idx="225">
                  <c:v>8.1999999999999496</c:v>
                </c:pt>
                <c:pt idx="226">
                  <c:v>8.2999999999999492</c:v>
                </c:pt>
                <c:pt idx="227">
                  <c:v>8.3999999999999488</c:v>
                </c:pt>
                <c:pt idx="228">
                  <c:v>8.4999999999999485</c:v>
                </c:pt>
                <c:pt idx="229">
                  <c:v>8.5999999999999481</c:v>
                </c:pt>
                <c:pt idx="230">
                  <c:v>8.6999999999999478</c:v>
                </c:pt>
                <c:pt idx="231">
                  <c:v>8.7999999999999474</c:v>
                </c:pt>
                <c:pt idx="232">
                  <c:v>8.8999999999999471</c:v>
                </c:pt>
                <c:pt idx="233">
                  <c:v>8.9999999999999467</c:v>
                </c:pt>
                <c:pt idx="234">
                  <c:v>9.0999999999999464</c:v>
                </c:pt>
                <c:pt idx="235">
                  <c:v>9.199999999999946</c:v>
                </c:pt>
                <c:pt idx="236">
                  <c:v>9.2999999999999456</c:v>
                </c:pt>
                <c:pt idx="237">
                  <c:v>9.3999999999999453</c:v>
                </c:pt>
                <c:pt idx="238">
                  <c:v>9.4999999999999449</c:v>
                </c:pt>
                <c:pt idx="239">
                  <c:v>9.5999999999999446</c:v>
                </c:pt>
                <c:pt idx="240">
                  <c:v>9.6999999999999442</c:v>
                </c:pt>
                <c:pt idx="241">
                  <c:v>9.7999999999999439</c:v>
                </c:pt>
                <c:pt idx="242">
                  <c:v>9.8999999999999435</c:v>
                </c:pt>
                <c:pt idx="243">
                  <c:v>9.9999999999999432</c:v>
                </c:pt>
                <c:pt idx="244">
                  <c:v>10.099999999999943</c:v>
                </c:pt>
                <c:pt idx="245">
                  <c:v>10.199999999999942</c:v>
                </c:pt>
                <c:pt idx="246">
                  <c:v>10.299999999999942</c:v>
                </c:pt>
                <c:pt idx="247">
                  <c:v>10.399999999999942</c:v>
                </c:pt>
                <c:pt idx="248">
                  <c:v>10.499999999999941</c:v>
                </c:pt>
                <c:pt idx="249">
                  <c:v>10.599999999999941</c:v>
                </c:pt>
                <c:pt idx="250">
                  <c:v>10.699999999999941</c:v>
                </c:pt>
                <c:pt idx="251">
                  <c:v>10.79999999999994</c:v>
                </c:pt>
                <c:pt idx="252">
                  <c:v>10.89999999999994</c:v>
                </c:pt>
                <c:pt idx="253">
                  <c:v>10.99999999999994</c:v>
                </c:pt>
                <c:pt idx="254">
                  <c:v>11.099999999999939</c:v>
                </c:pt>
                <c:pt idx="255">
                  <c:v>11.199999999999939</c:v>
                </c:pt>
                <c:pt idx="256">
                  <c:v>11.299999999999939</c:v>
                </c:pt>
                <c:pt idx="257">
                  <c:v>11.399999999999938</c:v>
                </c:pt>
                <c:pt idx="258">
                  <c:v>11.499999999999938</c:v>
                </c:pt>
                <c:pt idx="259">
                  <c:v>11.599999999999937</c:v>
                </c:pt>
                <c:pt idx="260">
                  <c:v>11.699999999999937</c:v>
                </c:pt>
                <c:pt idx="261">
                  <c:v>11.799999999999937</c:v>
                </c:pt>
                <c:pt idx="262">
                  <c:v>11.899999999999936</c:v>
                </c:pt>
                <c:pt idx="263">
                  <c:v>11.999999999999936</c:v>
                </c:pt>
                <c:pt idx="264">
                  <c:v>12.099999999999936</c:v>
                </c:pt>
                <c:pt idx="265">
                  <c:v>12.199999999999935</c:v>
                </c:pt>
                <c:pt idx="266">
                  <c:v>12.299999999999935</c:v>
                </c:pt>
                <c:pt idx="267">
                  <c:v>12.399999999999935</c:v>
                </c:pt>
                <c:pt idx="268">
                  <c:v>12.499999999999934</c:v>
                </c:pt>
                <c:pt idx="269">
                  <c:v>12.599999999999934</c:v>
                </c:pt>
                <c:pt idx="270">
                  <c:v>12.699999999999934</c:v>
                </c:pt>
                <c:pt idx="271">
                  <c:v>12.799999999999933</c:v>
                </c:pt>
                <c:pt idx="272">
                  <c:v>12.899999999999933</c:v>
                </c:pt>
                <c:pt idx="273">
                  <c:v>12.999999999999932</c:v>
                </c:pt>
                <c:pt idx="274">
                  <c:v>13.099999999999932</c:v>
                </c:pt>
                <c:pt idx="275">
                  <c:v>13.199999999999932</c:v>
                </c:pt>
                <c:pt idx="276">
                  <c:v>13.299999999999931</c:v>
                </c:pt>
                <c:pt idx="277">
                  <c:v>13.399999999999931</c:v>
                </c:pt>
                <c:pt idx="278">
                  <c:v>13.499999999999931</c:v>
                </c:pt>
                <c:pt idx="279">
                  <c:v>13.59999999999993</c:v>
                </c:pt>
                <c:pt idx="280">
                  <c:v>13.69999999999993</c:v>
                </c:pt>
                <c:pt idx="281">
                  <c:v>13.79999999999993</c:v>
                </c:pt>
                <c:pt idx="282">
                  <c:v>13.899999999999929</c:v>
                </c:pt>
                <c:pt idx="283">
                  <c:v>13.999999999999929</c:v>
                </c:pt>
                <c:pt idx="284">
                  <c:v>14.099999999999929</c:v>
                </c:pt>
                <c:pt idx="285">
                  <c:v>14.199999999999928</c:v>
                </c:pt>
                <c:pt idx="286">
                  <c:v>14.299999999999928</c:v>
                </c:pt>
                <c:pt idx="287">
                  <c:v>14.399999999999928</c:v>
                </c:pt>
                <c:pt idx="288">
                  <c:v>14.499999999999927</c:v>
                </c:pt>
                <c:pt idx="289">
                  <c:v>14.599999999999927</c:v>
                </c:pt>
                <c:pt idx="290">
                  <c:v>14.699999999999926</c:v>
                </c:pt>
                <c:pt idx="291">
                  <c:v>14.799999999999926</c:v>
                </c:pt>
                <c:pt idx="292">
                  <c:v>14.899999999999926</c:v>
                </c:pt>
                <c:pt idx="293">
                  <c:v>14.999999999999925</c:v>
                </c:pt>
                <c:pt idx="294">
                  <c:v>15.099999999999925</c:v>
                </c:pt>
                <c:pt idx="295">
                  <c:v>15.199999999999925</c:v>
                </c:pt>
                <c:pt idx="296">
                  <c:v>15.299999999999924</c:v>
                </c:pt>
                <c:pt idx="297">
                  <c:v>15.399999999999924</c:v>
                </c:pt>
                <c:pt idx="298">
                  <c:v>15.499999999999924</c:v>
                </c:pt>
                <c:pt idx="299">
                  <c:v>15.599999999999923</c:v>
                </c:pt>
                <c:pt idx="300">
                  <c:v>15.699999999999923</c:v>
                </c:pt>
                <c:pt idx="301">
                  <c:v>15.799999999999923</c:v>
                </c:pt>
                <c:pt idx="302">
                  <c:v>15.899999999999922</c:v>
                </c:pt>
                <c:pt idx="303">
                  <c:v>15.999999999999922</c:v>
                </c:pt>
                <c:pt idx="304">
                  <c:v>16.099999999999923</c:v>
                </c:pt>
                <c:pt idx="305">
                  <c:v>16.199999999999925</c:v>
                </c:pt>
                <c:pt idx="306">
                  <c:v>16.299999999999926</c:v>
                </c:pt>
                <c:pt idx="307">
                  <c:v>16.399999999999928</c:v>
                </c:pt>
                <c:pt idx="308">
                  <c:v>16.499999999999929</c:v>
                </c:pt>
                <c:pt idx="309">
                  <c:v>16.59999999999993</c:v>
                </c:pt>
                <c:pt idx="310">
                  <c:v>16.699999999999932</c:v>
                </c:pt>
                <c:pt idx="311">
                  <c:v>16.799999999999933</c:v>
                </c:pt>
                <c:pt idx="312">
                  <c:v>16.899999999999935</c:v>
                </c:pt>
                <c:pt idx="313">
                  <c:v>16.999999999999936</c:v>
                </c:pt>
                <c:pt idx="314">
                  <c:v>17.099999999999937</c:v>
                </c:pt>
                <c:pt idx="315">
                  <c:v>17.199999999999939</c:v>
                </c:pt>
                <c:pt idx="316">
                  <c:v>17.29999999999994</c:v>
                </c:pt>
                <c:pt idx="317">
                  <c:v>17.399999999999942</c:v>
                </c:pt>
                <c:pt idx="318">
                  <c:v>17.499999999999943</c:v>
                </c:pt>
                <c:pt idx="319">
                  <c:v>17.599999999999945</c:v>
                </c:pt>
                <c:pt idx="320">
                  <c:v>17.699999999999946</c:v>
                </c:pt>
                <c:pt idx="321">
                  <c:v>17.799999999999947</c:v>
                </c:pt>
                <c:pt idx="322">
                  <c:v>17.899999999999949</c:v>
                </c:pt>
                <c:pt idx="323">
                  <c:v>17.99999999999995</c:v>
                </c:pt>
                <c:pt idx="324">
                  <c:v>18.099999999999952</c:v>
                </c:pt>
                <c:pt idx="325">
                  <c:v>18.199999999999953</c:v>
                </c:pt>
                <c:pt idx="326">
                  <c:v>18.299999999999955</c:v>
                </c:pt>
                <c:pt idx="327">
                  <c:v>18.399999999999956</c:v>
                </c:pt>
                <c:pt idx="328">
                  <c:v>18.499999999999957</c:v>
                </c:pt>
                <c:pt idx="329">
                  <c:v>18.599999999999959</c:v>
                </c:pt>
                <c:pt idx="330">
                  <c:v>18.69999999999996</c:v>
                </c:pt>
                <c:pt idx="331">
                  <c:v>18.799999999999962</c:v>
                </c:pt>
                <c:pt idx="332">
                  <c:v>18.899999999999963</c:v>
                </c:pt>
                <c:pt idx="333">
                  <c:v>18.999999999999964</c:v>
                </c:pt>
                <c:pt idx="334">
                  <c:v>19.099999999999966</c:v>
                </c:pt>
                <c:pt idx="335">
                  <c:v>19.199999999999967</c:v>
                </c:pt>
                <c:pt idx="336">
                  <c:v>19.299999999999969</c:v>
                </c:pt>
                <c:pt idx="337">
                  <c:v>19.39999999999997</c:v>
                </c:pt>
                <c:pt idx="338">
                  <c:v>19.499999999999972</c:v>
                </c:pt>
                <c:pt idx="339">
                  <c:v>19.599999999999973</c:v>
                </c:pt>
                <c:pt idx="340">
                  <c:v>19.699999999999974</c:v>
                </c:pt>
                <c:pt idx="341">
                  <c:v>19.799999999999976</c:v>
                </c:pt>
                <c:pt idx="342">
                  <c:v>19.899999999999977</c:v>
                </c:pt>
                <c:pt idx="343">
                  <c:v>19.999999999999979</c:v>
                </c:pt>
                <c:pt idx="344">
                  <c:v>20.09999999999998</c:v>
                </c:pt>
                <c:pt idx="345">
                  <c:v>20.199999999999982</c:v>
                </c:pt>
                <c:pt idx="346">
                  <c:v>20.299999999999983</c:v>
                </c:pt>
                <c:pt idx="347">
                  <c:v>20.399999999999984</c:v>
                </c:pt>
                <c:pt idx="348">
                  <c:v>20.499999999999986</c:v>
                </c:pt>
                <c:pt idx="349">
                  <c:v>20.599999999999987</c:v>
                </c:pt>
                <c:pt idx="350">
                  <c:v>20.699999999999989</c:v>
                </c:pt>
                <c:pt idx="351">
                  <c:v>20.79999999999999</c:v>
                </c:pt>
                <c:pt idx="352">
                  <c:v>20.899999999999991</c:v>
                </c:pt>
                <c:pt idx="353">
                  <c:v>20.999999999999993</c:v>
                </c:pt>
                <c:pt idx="354">
                  <c:v>21.099999999999994</c:v>
                </c:pt>
                <c:pt idx="355">
                  <c:v>21.199999999999996</c:v>
                </c:pt>
                <c:pt idx="356">
                  <c:v>21.299999999999997</c:v>
                </c:pt>
                <c:pt idx="357">
                  <c:v>21.4</c:v>
                </c:pt>
                <c:pt idx="358">
                  <c:v>21.5</c:v>
                </c:pt>
                <c:pt idx="359">
                  <c:v>21.6</c:v>
                </c:pt>
                <c:pt idx="360">
                  <c:v>21.700000000000003</c:v>
                </c:pt>
                <c:pt idx="361">
                  <c:v>21.800000000000004</c:v>
                </c:pt>
                <c:pt idx="362">
                  <c:v>21.900000000000006</c:v>
                </c:pt>
                <c:pt idx="363">
                  <c:v>22.000000000000007</c:v>
                </c:pt>
                <c:pt idx="364">
                  <c:v>22.100000000000009</c:v>
                </c:pt>
                <c:pt idx="365">
                  <c:v>22.20000000000001</c:v>
                </c:pt>
                <c:pt idx="366">
                  <c:v>22.300000000000011</c:v>
                </c:pt>
                <c:pt idx="367">
                  <c:v>22.400000000000013</c:v>
                </c:pt>
                <c:pt idx="368">
                  <c:v>22.500000000000014</c:v>
                </c:pt>
                <c:pt idx="369">
                  <c:v>22.600000000000016</c:v>
                </c:pt>
                <c:pt idx="370">
                  <c:v>22.700000000000017</c:v>
                </c:pt>
                <c:pt idx="371">
                  <c:v>22.800000000000018</c:v>
                </c:pt>
                <c:pt idx="372">
                  <c:v>22.90000000000002</c:v>
                </c:pt>
                <c:pt idx="373">
                  <c:v>23.000000000000021</c:v>
                </c:pt>
                <c:pt idx="374">
                  <c:v>23.100000000000023</c:v>
                </c:pt>
                <c:pt idx="375">
                  <c:v>23.200000000000024</c:v>
                </c:pt>
                <c:pt idx="376">
                  <c:v>23.300000000000026</c:v>
                </c:pt>
                <c:pt idx="377">
                  <c:v>23.400000000000027</c:v>
                </c:pt>
                <c:pt idx="378">
                  <c:v>23.500000000000028</c:v>
                </c:pt>
                <c:pt idx="379">
                  <c:v>23.60000000000003</c:v>
                </c:pt>
                <c:pt idx="380">
                  <c:v>23.700000000000031</c:v>
                </c:pt>
                <c:pt idx="381">
                  <c:v>23.800000000000033</c:v>
                </c:pt>
                <c:pt idx="382">
                  <c:v>23.900000000000034</c:v>
                </c:pt>
                <c:pt idx="383">
                  <c:v>24.000000000000036</c:v>
                </c:pt>
                <c:pt idx="384">
                  <c:v>24.100000000000037</c:v>
                </c:pt>
                <c:pt idx="385">
                  <c:v>24.200000000000038</c:v>
                </c:pt>
                <c:pt idx="386">
                  <c:v>24.30000000000004</c:v>
                </c:pt>
                <c:pt idx="387">
                  <c:v>24.400000000000041</c:v>
                </c:pt>
                <c:pt idx="388">
                  <c:v>24.500000000000043</c:v>
                </c:pt>
                <c:pt idx="389">
                  <c:v>24.600000000000044</c:v>
                </c:pt>
                <c:pt idx="390">
                  <c:v>24.700000000000045</c:v>
                </c:pt>
                <c:pt idx="391">
                  <c:v>24.800000000000047</c:v>
                </c:pt>
                <c:pt idx="392">
                  <c:v>24.900000000000048</c:v>
                </c:pt>
                <c:pt idx="393">
                  <c:v>25.00000000000005</c:v>
                </c:pt>
                <c:pt idx="394">
                  <c:v>25.100000000000051</c:v>
                </c:pt>
                <c:pt idx="395">
                  <c:v>25.200000000000053</c:v>
                </c:pt>
                <c:pt idx="396">
                  <c:v>25.300000000000054</c:v>
                </c:pt>
                <c:pt idx="397">
                  <c:v>25.400000000000055</c:v>
                </c:pt>
                <c:pt idx="398">
                  <c:v>25.500000000000057</c:v>
                </c:pt>
                <c:pt idx="399">
                  <c:v>25.600000000000058</c:v>
                </c:pt>
                <c:pt idx="400">
                  <c:v>25.70000000000006</c:v>
                </c:pt>
                <c:pt idx="401">
                  <c:v>25.800000000000061</c:v>
                </c:pt>
                <c:pt idx="402">
                  <c:v>25.900000000000063</c:v>
                </c:pt>
                <c:pt idx="403">
                  <c:v>26.000000000000064</c:v>
                </c:pt>
                <c:pt idx="404">
                  <c:v>26.100000000000065</c:v>
                </c:pt>
                <c:pt idx="405">
                  <c:v>26.200000000000067</c:v>
                </c:pt>
                <c:pt idx="406">
                  <c:v>26.300000000000068</c:v>
                </c:pt>
                <c:pt idx="407">
                  <c:v>26.40000000000007</c:v>
                </c:pt>
                <c:pt idx="408">
                  <c:v>26.500000000000071</c:v>
                </c:pt>
                <c:pt idx="409">
                  <c:v>26.600000000000072</c:v>
                </c:pt>
                <c:pt idx="410">
                  <c:v>26.700000000000074</c:v>
                </c:pt>
                <c:pt idx="411">
                  <c:v>26.800000000000075</c:v>
                </c:pt>
                <c:pt idx="412">
                  <c:v>26.900000000000077</c:v>
                </c:pt>
                <c:pt idx="413">
                  <c:v>27.000000000000078</c:v>
                </c:pt>
                <c:pt idx="414">
                  <c:v>27.10000000000008</c:v>
                </c:pt>
                <c:pt idx="415">
                  <c:v>27.200000000000081</c:v>
                </c:pt>
                <c:pt idx="416">
                  <c:v>27.300000000000082</c:v>
                </c:pt>
                <c:pt idx="417">
                  <c:v>27.400000000000084</c:v>
                </c:pt>
                <c:pt idx="418">
                  <c:v>27.500000000000085</c:v>
                </c:pt>
                <c:pt idx="419">
                  <c:v>27.600000000000087</c:v>
                </c:pt>
                <c:pt idx="420">
                  <c:v>27.700000000000088</c:v>
                </c:pt>
                <c:pt idx="421">
                  <c:v>27.80000000000009</c:v>
                </c:pt>
                <c:pt idx="422">
                  <c:v>27.900000000000091</c:v>
                </c:pt>
                <c:pt idx="423">
                  <c:v>28.000000000000092</c:v>
                </c:pt>
                <c:pt idx="424">
                  <c:v>28.100000000000094</c:v>
                </c:pt>
                <c:pt idx="425">
                  <c:v>28.200000000000095</c:v>
                </c:pt>
                <c:pt idx="426">
                  <c:v>28.300000000000097</c:v>
                </c:pt>
                <c:pt idx="427">
                  <c:v>28.400000000000098</c:v>
                </c:pt>
                <c:pt idx="428">
                  <c:v>28.500000000000099</c:v>
                </c:pt>
                <c:pt idx="429">
                  <c:v>28.600000000000101</c:v>
                </c:pt>
                <c:pt idx="430">
                  <c:v>28.700000000000102</c:v>
                </c:pt>
                <c:pt idx="431">
                  <c:v>28.800000000000104</c:v>
                </c:pt>
                <c:pt idx="432">
                  <c:v>28.900000000000105</c:v>
                </c:pt>
                <c:pt idx="433">
                  <c:v>29.000000000000107</c:v>
                </c:pt>
                <c:pt idx="434">
                  <c:v>29.100000000000108</c:v>
                </c:pt>
                <c:pt idx="435">
                  <c:v>29.200000000000109</c:v>
                </c:pt>
                <c:pt idx="436">
                  <c:v>29.300000000000111</c:v>
                </c:pt>
                <c:pt idx="437">
                  <c:v>29.400000000000112</c:v>
                </c:pt>
                <c:pt idx="438">
                  <c:v>29.500000000000114</c:v>
                </c:pt>
                <c:pt idx="439">
                  <c:v>29.600000000000115</c:v>
                </c:pt>
                <c:pt idx="440">
                  <c:v>29.700000000000117</c:v>
                </c:pt>
                <c:pt idx="441">
                  <c:v>29.800000000000118</c:v>
                </c:pt>
                <c:pt idx="442">
                  <c:v>29.900000000000119</c:v>
                </c:pt>
                <c:pt idx="443">
                  <c:v>30.000000000000121</c:v>
                </c:pt>
                <c:pt idx="444">
                  <c:v>30.100000000000122</c:v>
                </c:pt>
                <c:pt idx="445">
                  <c:v>30.200000000000124</c:v>
                </c:pt>
                <c:pt idx="446">
                  <c:v>30.300000000000125</c:v>
                </c:pt>
                <c:pt idx="447">
                  <c:v>30.400000000000126</c:v>
                </c:pt>
                <c:pt idx="448">
                  <c:v>30.500000000000128</c:v>
                </c:pt>
                <c:pt idx="449">
                  <c:v>30.600000000000129</c:v>
                </c:pt>
                <c:pt idx="450">
                  <c:v>30.700000000000131</c:v>
                </c:pt>
                <c:pt idx="451">
                  <c:v>30.800000000000132</c:v>
                </c:pt>
                <c:pt idx="452">
                  <c:v>30.900000000000134</c:v>
                </c:pt>
                <c:pt idx="453">
                  <c:v>31.000000000000135</c:v>
                </c:pt>
                <c:pt idx="454">
                  <c:v>31.100000000000136</c:v>
                </c:pt>
                <c:pt idx="455">
                  <c:v>31.200000000000138</c:v>
                </c:pt>
                <c:pt idx="456">
                  <c:v>31.300000000000139</c:v>
                </c:pt>
                <c:pt idx="457">
                  <c:v>31.400000000000141</c:v>
                </c:pt>
                <c:pt idx="458">
                  <c:v>31.500000000000142</c:v>
                </c:pt>
                <c:pt idx="459">
                  <c:v>31.600000000000144</c:v>
                </c:pt>
                <c:pt idx="460">
                  <c:v>31.700000000000145</c:v>
                </c:pt>
                <c:pt idx="461">
                  <c:v>31.800000000000146</c:v>
                </c:pt>
                <c:pt idx="462">
                  <c:v>31.900000000000148</c:v>
                </c:pt>
                <c:pt idx="463">
                  <c:v>32.000000000000149</c:v>
                </c:pt>
                <c:pt idx="464">
                  <c:v>32.100000000000151</c:v>
                </c:pt>
                <c:pt idx="465">
                  <c:v>32.200000000000152</c:v>
                </c:pt>
                <c:pt idx="466">
                  <c:v>32.300000000000153</c:v>
                </c:pt>
                <c:pt idx="467">
                  <c:v>32.400000000000155</c:v>
                </c:pt>
                <c:pt idx="468">
                  <c:v>32.500000000000156</c:v>
                </c:pt>
                <c:pt idx="469">
                  <c:v>32.600000000000158</c:v>
                </c:pt>
                <c:pt idx="470">
                  <c:v>32.700000000000159</c:v>
                </c:pt>
                <c:pt idx="471">
                  <c:v>32.800000000000161</c:v>
                </c:pt>
                <c:pt idx="472">
                  <c:v>32.900000000000162</c:v>
                </c:pt>
                <c:pt idx="473">
                  <c:v>33.000000000000163</c:v>
                </c:pt>
                <c:pt idx="474">
                  <c:v>33.100000000000165</c:v>
                </c:pt>
                <c:pt idx="475">
                  <c:v>33.200000000000166</c:v>
                </c:pt>
                <c:pt idx="476">
                  <c:v>33.300000000000168</c:v>
                </c:pt>
                <c:pt idx="477">
                  <c:v>33.400000000000169</c:v>
                </c:pt>
                <c:pt idx="478">
                  <c:v>33.500000000000171</c:v>
                </c:pt>
                <c:pt idx="479">
                  <c:v>33.600000000000172</c:v>
                </c:pt>
                <c:pt idx="480">
                  <c:v>33.700000000000173</c:v>
                </c:pt>
                <c:pt idx="481">
                  <c:v>33.800000000000175</c:v>
                </c:pt>
                <c:pt idx="482">
                  <c:v>33.900000000000176</c:v>
                </c:pt>
                <c:pt idx="483">
                  <c:v>34.000000000000178</c:v>
                </c:pt>
                <c:pt idx="484">
                  <c:v>34.100000000000179</c:v>
                </c:pt>
                <c:pt idx="485">
                  <c:v>34.20000000000018</c:v>
                </c:pt>
                <c:pt idx="486">
                  <c:v>34.300000000000182</c:v>
                </c:pt>
                <c:pt idx="487">
                  <c:v>34.400000000000183</c:v>
                </c:pt>
                <c:pt idx="488">
                  <c:v>34.500000000000185</c:v>
                </c:pt>
                <c:pt idx="489">
                  <c:v>34.600000000000186</c:v>
                </c:pt>
                <c:pt idx="490">
                  <c:v>34.700000000000188</c:v>
                </c:pt>
                <c:pt idx="491">
                  <c:v>34.800000000000189</c:v>
                </c:pt>
                <c:pt idx="492">
                  <c:v>34.90000000000019</c:v>
                </c:pt>
                <c:pt idx="493">
                  <c:v>35.000000000000192</c:v>
                </c:pt>
                <c:pt idx="494">
                  <c:v>35.100000000000193</c:v>
                </c:pt>
                <c:pt idx="495">
                  <c:v>35.200000000000195</c:v>
                </c:pt>
                <c:pt idx="496">
                  <c:v>35.300000000000196</c:v>
                </c:pt>
                <c:pt idx="497">
                  <c:v>35.400000000000198</c:v>
                </c:pt>
                <c:pt idx="498">
                  <c:v>35.500000000000199</c:v>
                </c:pt>
                <c:pt idx="499">
                  <c:v>35.6000000000002</c:v>
                </c:pt>
                <c:pt idx="500">
                  <c:v>35.700000000000202</c:v>
                </c:pt>
                <c:pt idx="501">
                  <c:v>35.800000000000203</c:v>
                </c:pt>
                <c:pt idx="502">
                  <c:v>35.900000000000205</c:v>
                </c:pt>
                <c:pt idx="503">
                  <c:v>36.000000000000206</c:v>
                </c:pt>
                <c:pt idx="504">
                  <c:v>36.100000000000207</c:v>
                </c:pt>
                <c:pt idx="505">
                  <c:v>36.200000000000209</c:v>
                </c:pt>
                <c:pt idx="506">
                  <c:v>36.30000000000021</c:v>
                </c:pt>
                <c:pt idx="507">
                  <c:v>36.400000000000212</c:v>
                </c:pt>
                <c:pt idx="508">
                  <c:v>36.500000000000213</c:v>
                </c:pt>
                <c:pt idx="509">
                  <c:v>36.600000000000215</c:v>
                </c:pt>
                <c:pt idx="510">
                  <c:v>36.700000000000216</c:v>
                </c:pt>
                <c:pt idx="511">
                  <c:v>36.800000000000217</c:v>
                </c:pt>
                <c:pt idx="512">
                  <c:v>36.900000000000219</c:v>
                </c:pt>
                <c:pt idx="513">
                  <c:v>37.00000000000022</c:v>
                </c:pt>
                <c:pt idx="514">
                  <c:v>37.100000000000222</c:v>
                </c:pt>
                <c:pt idx="515">
                  <c:v>37.200000000000223</c:v>
                </c:pt>
                <c:pt idx="516">
                  <c:v>37.300000000000225</c:v>
                </c:pt>
                <c:pt idx="517">
                  <c:v>37.400000000000226</c:v>
                </c:pt>
                <c:pt idx="518">
                  <c:v>37.500000000000227</c:v>
                </c:pt>
                <c:pt idx="519">
                  <c:v>37.600000000000229</c:v>
                </c:pt>
                <c:pt idx="520">
                  <c:v>37.70000000000023</c:v>
                </c:pt>
                <c:pt idx="521">
                  <c:v>37.800000000000232</c:v>
                </c:pt>
                <c:pt idx="522">
                  <c:v>37.900000000000233</c:v>
                </c:pt>
                <c:pt idx="523">
                  <c:v>38.000000000000234</c:v>
                </c:pt>
                <c:pt idx="524">
                  <c:v>38.100000000000236</c:v>
                </c:pt>
                <c:pt idx="525">
                  <c:v>38.200000000000237</c:v>
                </c:pt>
                <c:pt idx="526">
                  <c:v>38.300000000000239</c:v>
                </c:pt>
                <c:pt idx="527">
                  <c:v>38.40000000000024</c:v>
                </c:pt>
                <c:pt idx="528">
                  <c:v>38.500000000000242</c:v>
                </c:pt>
                <c:pt idx="529">
                  <c:v>38.600000000000243</c:v>
                </c:pt>
                <c:pt idx="530">
                  <c:v>38.700000000000244</c:v>
                </c:pt>
                <c:pt idx="531">
                  <c:v>38.800000000000246</c:v>
                </c:pt>
                <c:pt idx="532">
                  <c:v>38.900000000000247</c:v>
                </c:pt>
                <c:pt idx="533">
                  <c:v>39.000000000000249</c:v>
                </c:pt>
                <c:pt idx="534">
                  <c:v>39.10000000000025</c:v>
                </c:pt>
                <c:pt idx="535">
                  <c:v>39.200000000000252</c:v>
                </c:pt>
                <c:pt idx="536">
                  <c:v>39.300000000000253</c:v>
                </c:pt>
                <c:pt idx="537">
                  <c:v>39.400000000000254</c:v>
                </c:pt>
                <c:pt idx="538">
                  <c:v>39.500000000000256</c:v>
                </c:pt>
                <c:pt idx="539">
                  <c:v>39.600000000000257</c:v>
                </c:pt>
                <c:pt idx="540">
                  <c:v>39.700000000000259</c:v>
                </c:pt>
                <c:pt idx="541">
                  <c:v>39.80000000000026</c:v>
                </c:pt>
                <c:pt idx="542">
                  <c:v>39.900000000000261</c:v>
                </c:pt>
                <c:pt idx="543">
                  <c:v>40.000000000000263</c:v>
                </c:pt>
                <c:pt idx="544">
                  <c:v>40.100000000000264</c:v>
                </c:pt>
                <c:pt idx="545">
                  <c:v>40.200000000000266</c:v>
                </c:pt>
                <c:pt idx="546">
                  <c:v>40.300000000000267</c:v>
                </c:pt>
                <c:pt idx="547">
                  <c:v>40.400000000000269</c:v>
                </c:pt>
                <c:pt idx="548">
                  <c:v>40.50000000000027</c:v>
                </c:pt>
                <c:pt idx="549">
                  <c:v>40.600000000000271</c:v>
                </c:pt>
                <c:pt idx="550">
                  <c:v>40.700000000000273</c:v>
                </c:pt>
                <c:pt idx="551">
                  <c:v>40.800000000000274</c:v>
                </c:pt>
                <c:pt idx="552">
                  <c:v>40.900000000000276</c:v>
                </c:pt>
                <c:pt idx="553">
                  <c:v>41.000000000000277</c:v>
                </c:pt>
                <c:pt idx="554">
                  <c:v>41.100000000000279</c:v>
                </c:pt>
                <c:pt idx="555">
                  <c:v>41.20000000000028</c:v>
                </c:pt>
                <c:pt idx="556">
                  <c:v>41.300000000000281</c:v>
                </c:pt>
                <c:pt idx="557">
                  <c:v>41.400000000000283</c:v>
                </c:pt>
                <c:pt idx="558">
                  <c:v>41.500000000000284</c:v>
                </c:pt>
                <c:pt idx="559">
                  <c:v>41.600000000000286</c:v>
                </c:pt>
                <c:pt idx="560">
                  <c:v>41.700000000000287</c:v>
                </c:pt>
                <c:pt idx="561">
                  <c:v>41.800000000000288</c:v>
                </c:pt>
                <c:pt idx="562">
                  <c:v>41.90000000000029</c:v>
                </c:pt>
                <c:pt idx="563">
                  <c:v>42.000000000000291</c:v>
                </c:pt>
                <c:pt idx="564">
                  <c:v>42.100000000000293</c:v>
                </c:pt>
                <c:pt idx="565">
                  <c:v>42.200000000000294</c:v>
                </c:pt>
                <c:pt idx="566">
                  <c:v>42.300000000000296</c:v>
                </c:pt>
                <c:pt idx="567">
                  <c:v>42.400000000000297</c:v>
                </c:pt>
                <c:pt idx="568">
                  <c:v>42.500000000000298</c:v>
                </c:pt>
                <c:pt idx="569">
                  <c:v>42.6000000000003</c:v>
                </c:pt>
                <c:pt idx="570">
                  <c:v>42.700000000000301</c:v>
                </c:pt>
                <c:pt idx="571">
                  <c:v>42.800000000000303</c:v>
                </c:pt>
                <c:pt idx="572">
                  <c:v>42.900000000000304</c:v>
                </c:pt>
                <c:pt idx="573">
                  <c:v>43.000000000000306</c:v>
                </c:pt>
                <c:pt idx="574">
                  <c:v>43.100000000000307</c:v>
                </c:pt>
                <c:pt idx="575">
                  <c:v>43.200000000000308</c:v>
                </c:pt>
                <c:pt idx="576">
                  <c:v>43.30000000000031</c:v>
                </c:pt>
                <c:pt idx="577">
                  <c:v>43.400000000000311</c:v>
                </c:pt>
                <c:pt idx="578">
                  <c:v>43.500000000000313</c:v>
                </c:pt>
                <c:pt idx="579">
                  <c:v>43.600000000000314</c:v>
                </c:pt>
                <c:pt idx="580">
                  <c:v>43.700000000000315</c:v>
                </c:pt>
                <c:pt idx="581">
                  <c:v>43.800000000000317</c:v>
                </c:pt>
                <c:pt idx="582">
                  <c:v>43.900000000000318</c:v>
                </c:pt>
                <c:pt idx="583">
                  <c:v>44.00000000000032</c:v>
                </c:pt>
                <c:pt idx="584">
                  <c:v>44.100000000000321</c:v>
                </c:pt>
                <c:pt idx="585">
                  <c:v>44.200000000000323</c:v>
                </c:pt>
                <c:pt idx="586">
                  <c:v>44.300000000000324</c:v>
                </c:pt>
                <c:pt idx="587">
                  <c:v>44.400000000000325</c:v>
                </c:pt>
                <c:pt idx="588">
                  <c:v>44.500000000000327</c:v>
                </c:pt>
                <c:pt idx="589">
                  <c:v>44.600000000000328</c:v>
                </c:pt>
                <c:pt idx="590">
                  <c:v>44.70000000000033</c:v>
                </c:pt>
                <c:pt idx="591">
                  <c:v>44.800000000000331</c:v>
                </c:pt>
                <c:pt idx="592">
                  <c:v>44.900000000000333</c:v>
                </c:pt>
                <c:pt idx="593">
                  <c:v>45.000000000000334</c:v>
                </c:pt>
                <c:pt idx="594">
                  <c:v>45.100000000000335</c:v>
                </c:pt>
                <c:pt idx="595">
                  <c:v>45.200000000000337</c:v>
                </c:pt>
                <c:pt idx="596">
                  <c:v>45.300000000000338</c:v>
                </c:pt>
                <c:pt idx="597">
                  <c:v>45.40000000000034</c:v>
                </c:pt>
                <c:pt idx="598">
                  <c:v>45.500000000000341</c:v>
                </c:pt>
                <c:pt idx="599">
                  <c:v>45.600000000000342</c:v>
                </c:pt>
                <c:pt idx="600">
                  <c:v>45.700000000000344</c:v>
                </c:pt>
                <c:pt idx="601">
                  <c:v>45.800000000000345</c:v>
                </c:pt>
                <c:pt idx="602">
                  <c:v>45.900000000000347</c:v>
                </c:pt>
                <c:pt idx="603">
                  <c:v>46.000000000000348</c:v>
                </c:pt>
                <c:pt idx="604">
                  <c:v>46.10000000000035</c:v>
                </c:pt>
                <c:pt idx="605">
                  <c:v>46.200000000000351</c:v>
                </c:pt>
                <c:pt idx="606">
                  <c:v>46.300000000000352</c:v>
                </c:pt>
                <c:pt idx="607">
                  <c:v>46.400000000000354</c:v>
                </c:pt>
                <c:pt idx="608">
                  <c:v>46.500000000000355</c:v>
                </c:pt>
                <c:pt idx="609">
                  <c:v>46.600000000000357</c:v>
                </c:pt>
                <c:pt idx="610">
                  <c:v>46.700000000000358</c:v>
                </c:pt>
                <c:pt idx="611">
                  <c:v>46.80000000000036</c:v>
                </c:pt>
                <c:pt idx="612">
                  <c:v>46.900000000000361</c:v>
                </c:pt>
                <c:pt idx="613">
                  <c:v>47.000000000000362</c:v>
                </c:pt>
                <c:pt idx="614">
                  <c:v>47.100000000000364</c:v>
                </c:pt>
                <c:pt idx="615">
                  <c:v>47.200000000000365</c:v>
                </c:pt>
                <c:pt idx="616">
                  <c:v>47.300000000000367</c:v>
                </c:pt>
                <c:pt idx="617">
                  <c:v>47.400000000000368</c:v>
                </c:pt>
                <c:pt idx="618">
                  <c:v>47.500000000000369</c:v>
                </c:pt>
                <c:pt idx="619">
                  <c:v>47.600000000000371</c:v>
                </c:pt>
                <c:pt idx="620">
                  <c:v>47.700000000000372</c:v>
                </c:pt>
                <c:pt idx="621">
                  <c:v>47.800000000000374</c:v>
                </c:pt>
                <c:pt idx="622">
                  <c:v>47.900000000000375</c:v>
                </c:pt>
                <c:pt idx="623">
                  <c:v>48.000000000000377</c:v>
                </c:pt>
                <c:pt idx="624">
                  <c:v>48.100000000000378</c:v>
                </c:pt>
                <c:pt idx="625">
                  <c:v>48.200000000000379</c:v>
                </c:pt>
                <c:pt idx="626">
                  <c:v>48.300000000000381</c:v>
                </c:pt>
                <c:pt idx="627">
                  <c:v>48.400000000000382</c:v>
                </c:pt>
                <c:pt idx="628">
                  <c:v>48.500000000000384</c:v>
                </c:pt>
                <c:pt idx="629">
                  <c:v>48.600000000000385</c:v>
                </c:pt>
                <c:pt idx="630">
                  <c:v>48.700000000000387</c:v>
                </c:pt>
                <c:pt idx="631">
                  <c:v>48.800000000000388</c:v>
                </c:pt>
                <c:pt idx="632">
                  <c:v>48.900000000000389</c:v>
                </c:pt>
                <c:pt idx="633">
                  <c:v>49.000000000000391</c:v>
                </c:pt>
                <c:pt idx="634">
                  <c:v>49.100000000000392</c:v>
                </c:pt>
                <c:pt idx="635">
                  <c:v>49.200000000000394</c:v>
                </c:pt>
                <c:pt idx="636">
                  <c:v>49.300000000000395</c:v>
                </c:pt>
                <c:pt idx="637">
                  <c:v>49.400000000000396</c:v>
                </c:pt>
                <c:pt idx="638">
                  <c:v>49.500000000000398</c:v>
                </c:pt>
                <c:pt idx="639">
                  <c:v>49.600000000000399</c:v>
                </c:pt>
                <c:pt idx="640">
                  <c:v>49.700000000000401</c:v>
                </c:pt>
                <c:pt idx="641">
                  <c:v>49.800000000000402</c:v>
                </c:pt>
                <c:pt idx="642">
                  <c:v>49.900000000000404</c:v>
                </c:pt>
                <c:pt idx="643">
                  <c:v>50.000000000000405</c:v>
                </c:pt>
                <c:pt idx="644">
                  <c:v>50.100000000000406</c:v>
                </c:pt>
                <c:pt idx="645">
                  <c:v>50.200000000000408</c:v>
                </c:pt>
                <c:pt idx="646">
                  <c:v>50.300000000000409</c:v>
                </c:pt>
                <c:pt idx="647">
                  <c:v>50.400000000000411</c:v>
                </c:pt>
                <c:pt idx="648">
                  <c:v>50.500000000000412</c:v>
                </c:pt>
                <c:pt idx="649">
                  <c:v>50.600000000000414</c:v>
                </c:pt>
                <c:pt idx="650">
                  <c:v>50.700000000000415</c:v>
                </c:pt>
                <c:pt idx="651">
                  <c:v>50.800000000000416</c:v>
                </c:pt>
                <c:pt idx="652">
                  <c:v>50.900000000000418</c:v>
                </c:pt>
                <c:pt idx="653">
                  <c:v>51.000000000000419</c:v>
                </c:pt>
                <c:pt idx="654">
                  <c:v>51.100000000000421</c:v>
                </c:pt>
                <c:pt idx="655">
                  <c:v>51.200000000000422</c:v>
                </c:pt>
                <c:pt idx="656">
                  <c:v>51.300000000000423</c:v>
                </c:pt>
                <c:pt idx="657">
                  <c:v>51.300100000000427</c:v>
                </c:pt>
                <c:pt idx="658">
                  <c:v>51.30020000000043</c:v>
                </c:pt>
                <c:pt idx="659">
                  <c:v>51.300300000000433</c:v>
                </c:pt>
                <c:pt idx="660">
                  <c:v>51.300400000000437</c:v>
                </c:pt>
                <c:pt idx="661">
                  <c:v>51.30050000000044</c:v>
                </c:pt>
                <c:pt idx="662">
                  <c:v>51.300600000000443</c:v>
                </c:pt>
                <c:pt idx="663">
                  <c:v>51.300700000000447</c:v>
                </c:pt>
                <c:pt idx="664">
                  <c:v>51.30080000000045</c:v>
                </c:pt>
                <c:pt idx="665">
                  <c:v>51.300900000000453</c:v>
                </c:pt>
                <c:pt idx="666">
                  <c:v>51.301000000000457</c:v>
                </c:pt>
                <c:pt idx="667">
                  <c:v>51.30110000000046</c:v>
                </c:pt>
                <c:pt idx="668">
                  <c:v>51.301200000000463</c:v>
                </c:pt>
                <c:pt idx="669">
                  <c:v>51.301300000000467</c:v>
                </c:pt>
                <c:pt idx="670">
                  <c:v>51.30140000000047</c:v>
                </c:pt>
                <c:pt idx="671">
                  <c:v>51.301500000000473</c:v>
                </c:pt>
                <c:pt idx="672">
                  <c:v>51.301600000000477</c:v>
                </c:pt>
                <c:pt idx="673">
                  <c:v>51.30170000000048</c:v>
                </c:pt>
                <c:pt idx="674">
                  <c:v>51.301800000000483</c:v>
                </c:pt>
                <c:pt idx="675">
                  <c:v>51.301900000000487</c:v>
                </c:pt>
                <c:pt idx="676">
                  <c:v>51.30200000000049</c:v>
                </c:pt>
                <c:pt idx="677">
                  <c:v>51.302100000000493</c:v>
                </c:pt>
                <c:pt idx="678">
                  <c:v>51.302200000000497</c:v>
                </c:pt>
                <c:pt idx="679">
                  <c:v>51.3023000000005</c:v>
                </c:pt>
                <c:pt idx="680">
                  <c:v>51.302400000000503</c:v>
                </c:pt>
                <c:pt idx="681">
                  <c:v>51.302500000000506</c:v>
                </c:pt>
                <c:pt idx="682">
                  <c:v>51.30260000000051</c:v>
                </c:pt>
                <c:pt idx="683">
                  <c:v>51.302700000000513</c:v>
                </c:pt>
                <c:pt idx="684">
                  <c:v>51.302800000000516</c:v>
                </c:pt>
                <c:pt idx="685">
                  <c:v>51.30290000000052</c:v>
                </c:pt>
                <c:pt idx="686">
                  <c:v>51.303000000000523</c:v>
                </c:pt>
                <c:pt idx="687">
                  <c:v>51.303100000000526</c:v>
                </c:pt>
                <c:pt idx="688">
                  <c:v>51.30320000000053</c:v>
                </c:pt>
                <c:pt idx="689">
                  <c:v>51.303300000000533</c:v>
                </c:pt>
                <c:pt idx="690">
                  <c:v>51.303400000000536</c:v>
                </c:pt>
                <c:pt idx="691">
                  <c:v>51.30350000000054</c:v>
                </c:pt>
                <c:pt idx="692">
                  <c:v>51.303600000000543</c:v>
                </c:pt>
                <c:pt idx="693">
                  <c:v>51.303700000000546</c:v>
                </c:pt>
                <c:pt idx="694">
                  <c:v>51.30380000000055</c:v>
                </c:pt>
                <c:pt idx="695">
                  <c:v>51.303900000000553</c:v>
                </c:pt>
                <c:pt idx="696">
                  <c:v>51.304000000000556</c:v>
                </c:pt>
                <c:pt idx="697">
                  <c:v>51.30410000000056</c:v>
                </c:pt>
                <c:pt idx="698">
                  <c:v>51.304200000000563</c:v>
                </c:pt>
                <c:pt idx="699">
                  <c:v>51.304300000000566</c:v>
                </c:pt>
                <c:pt idx="700">
                  <c:v>51.30440000000057</c:v>
                </c:pt>
                <c:pt idx="701">
                  <c:v>51.304500000000573</c:v>
                </c:pt>
                <c:pt idx="702">
                  <c:v>51.304600000000576</c:v>
                </c:pt>
                <c:pt idx="703">
                  <c:v>51.30470000000058</c:v>
                </c:pt>
                <c:pt idx="704">
                  <c:v>51.304800000000583</c:v>
                </c:pt>
                <c:pt idx="705">
                  <c:v>51.304900000000586</c:v>
                </c:pt>
                <c:pt idx="706">
                  <c:v>51.305000000000589</c:v>
                </c:pt>
                <c:pt idx="707">
                  <c:v>51.305100000000593</c:v>
                </c:pt>
                <c:pt idx="708">
                  <c:v>51.305200000000596</c:v>
                </c:pt>
                <c:pt idx="709">
                  <c:v>51.305300000000599</c:v>
                </c:pt>
                <c:pt idx="710">
                  <c:v>51.305400000000603</c:v>
                </c:pt>
                <c:pt idx="711">
                  <c:v>51.305500000000606</c:v>
                </c:pt>
                <c:pt idx="712">
                  <c:v>51.305600000000609</c:v>
                </c:pt>
                <c:pt idx="713">
                  <c:v>51.305700000000613</c:v>
                </c:pt>
                <c:pt idx="714">
                  <c:v>51.305800000000616</c:v>
                </c:pt>
                <c:pt idx="715">
                  <c:v>51.305900000000619</c:v>
                </c:pt>
                <c:pt idx="716">
                  <c:v>51.306000000000623</c:v>
                </c:pt>
                <c:pt idx="717">
                  <c:v>51.306100000000626</c:v>
                </c:pt>
                <c:pt idx="718">
                  <c:v>51.306200000000629</c:v>
                </c:pt>
                <c:pt idx="719">
                  <c:v>51.306300000000633</c:v>
                </c:pt>
                <c:pt idx="720">
                  <c:v>51.306400000000636</c:v>
                </c:pt>
                <c:pt idx="721">
                  <c:v>51.306500000000639</c:v>
                </c:pt>
                <c:pt idx="722">
                  <c:v>51.306600000000643</c:v>
                </c:pt>
                <c:pt idx="723">
                  <c:v>51.306700000000646</c:v>
                </c:pt>
                <c:pt idx="724">
                  <c:v>51.306800000000649</c:v>
                </c:pt>
                <c:pt idx="725">
                  <c:v>51.306900000000653</c:v>
                </c:pt>
                <c:pt idx="726">
                  <c:v>51.307000000000656</c:v>
                </c:pt>
                <c:pt idx="727">
                  <c:v>51.307100000000659</c:v>
                </c:pt>
                <c:pt idx="728">
                  <c:v>51.307200000000662</c:v>
                </c:pt>
                <c:pt idx="729">
                  <c:v>51.307300000000666</c:v>
                </c:pt>
                <c:pt idx="730">
                  <c:v>51.307400000000669</c:v>
                </c:pt>
                <c:pt idx="731">
                  <c:v>51.307500000000672</c:v>
                </c:pt>
                <c:pt idx="732">
                  <c:v>51.307600000000676</c:v>
                </c:pt>
                <c:pt idx="733">
                  <c:v>51.307700000000679</c:v>
                </c:pt>
                <c:pt idx="734">
                  <c:v>51.307800000000682</c:v>
                </c:pt>
                <c:pt idx="735">
                  <c:v>51.307900000000686</c:v>
                </c:pt>
                <c:pt idx="736">
                  <c:v>51.308000000000689</c:v>
                </c:pt>
                <c:pt idx="737">
                  <c:v>51.308100000000692</c:v>
                </c:pt>
                <c:pt idx="738">
                  <c:v>51.308200000000696</c:v>
                </c:pt>
                <c:pt idx="739">
                  <c:v>51.308300000000699</c:v>
                </c:pt>
                <c:pt idx="740">
                  <c:v>51.308400000000702</c:v>
                </c:pt>
                <c:pt idx="741">
                  <c:v>51.308500000000706</c:v>
                </c:pt>
                <c:pt idx="742">
                  <c:v>51.308600000000709</c:v>
                </c:pt>
                <c:pt idx="743">
                  <c:v>51.308700000000712</c:v>
                </c:pt>
                <c:pt idx="744">
                  <c:v>51.308800000000716</c:v>
                </c:pt>
                <c:pt idx="745">
                  <c:v>51.308900000000719</c:v>
                </c:pt>
                <c:pt idx="746">
                  <c:v>51.309000000000722</c:v>
                </c:pt>
                <c:pt idx="747">
                  <c:v>51.309100000000726</c:v>
                </c:pt>
                <c:pt idx="748">
                  <c:v>51.309200000000729</c:v>
                </c:pt>
                <c:pt idx="749">
                  <c:v>51.309300000000732</c:v>
                </c:pt>
                <c:pt idx="750">
                  <c:v>51.309400000000736</c:v>
                </c:pt>
                <c:pt idx="751">
                  <c:v>51.309500000000739</c:v>
                </c:pt>
                <c:pt idx="752">
                  <c:v>51.309600000000742</c:v>
                </c:pt>
                <c:pt idx="753">
                  <c:v>51.309700000000745</c:v>
                </c:pt>
                <c:pt idx="754">
                  <c:v>51.309800000000749</c:v>
                </c:pt>
                <c:pt idx="755">
                  <c:v>51.309900000000752</c:v>
                </c:pt>
                <c:pt idx="756">
                  <c:v>51.310000000000755</c:v>
                </c:pt>
                <c:pt idx="757">
                  <c:v>51.310100000000759</c:v>
                </c:pt>
                <c:pt idx="758">
                  <c:v>51.310200000000762</c:v>
                </c:pt>
                <c:pt idx="759">
                  <c:v>51.310300000000765</c:v>
                </c:pt>
                <c:pt idx="760">
                  <c:v>51.310400000000769</c:v>
                </c:pt>
                <c:pt idx="761">
                  <c:v>51.310500000000772</c:v>
                </c:pt>
                <c:pt idx="762">
                  <c:v>51.310600000000775</c:v>
                </c:pt>
                <c:pt idx="763">
                  <c:v>51.310700000000779</c:v>
                </c:pt>
                <c:pt idx="764">
                  <c:v>51.310800000000782</c:v>
                </c:pt>
                <c:pt idx="765">
                  <c:v>51.310900000000785</c:v>
                </c:pt>
                <c:pt idx="766">
                  <c:v>51.311000000000789</c:v>
                </c:pt>
                <c:pt idx="767">
                  <c:v>51.311100000000792</c:v>
                </c:pt>
                <c:pt idx="768">
                  <c:v>51.311200000000795</c:v>
                </c:pt>
                <c:pt idx="769">
                  <c:v>51.311300000000799</c:v>
                </c:pt>
                <c:pt idx="770">
                  <c:v>51.311400000000802</c:v>
                </c:pt>
                <c:pt idx="771">
                  <c:v>51.311500000000805</c:v>
                </c:pt>
                <c:pt idx="772">
                  <c:v>51.311600000000809</c:v>
                </c:pt>
                <c:pt idx="773">
                  <c:v>51.311700000000812</c:v>
                </c:pt>
                <c:pt idx="774">
                  <c:v>51.311800000000815</c:v>
                </c:pt>
                <c:pt idx="775">
                  <c:v>51.311900000000819</c:v>
                </c:pt>
                <c:pt idx="776">
                  <c:v>51.312000000000822</c:v>
                </c:pt>
                <c:pt idx="777">
                  <c:v>51.312100000000825</c:v>
                </c:pt>
                <c:pt idx="778">
                  <c:v>51.312200000000828</c:v>
                </c:pt>
                <c:pt idx="779">
                  <c:v>51.312300000000832</c:v>
                </c:pt>
                <c:pt idx="780">
                  <c:v>51.312400000000835</c:v>
                </c:pt>
                <c:pt idx="781">
                  <c:v>51.312500000000838</c:v>
                </c:pt>
                <c:pt idx="782">
                  <c:v>51.312600000000842</c:v>
                </c:pt>
                <c:pt idx="783">
                  <c:v>51.312700000000845</c:v>
                </c:pt>
                <c:pt idx="784">
                  <c:v>51.312800000000848</c:v>
                </c:pt>
                <c:pt idx="785">
                  <c:v>51.312900000000852</c:v>
                </c:pt>
                <c:pt idx="786">
                  <c:v>51.313000000000855</c:v>
                </c:pt>
                <c:pt idx="787">
                  <c:v>51.313100000000858</c:v>
                </c:pt>
                <c:pt idx="788">
                  <c:v>51.313200000000862</c:v>
                </c:pt>
                <c:pt idx="789">
                  <c:v>51.313300000000865</c:v>
                </c:pt>
                <c:pt idx="790">
                  <c:v>51.313400000000868</c:v>
                </c:pt>
                <c:pt idx="791">
                  <c:v>51.313500000000872</c:v>
                </c:pt>
                <c:pt idx="792">
                  <c:v>51.313600000000875</c:v>
                </c:pt>
                <c:pt idx="793">
                  <c:v>51.313700000000878</c:v>
                </c:pt>
                <c:pt idx="794">
                  <c:v>51.313800000000882</c:v>
                </c:pt>
                <c:pt idx="795">
                  <c:v>51.313900000000885</c:v>
                </c:pt>
                <c:pt idx="796">
                  <c:v>51.314000000000888</c:v>
                </c:pt>
                <c:pt idx="797">
                  <c:v>51.314100000000892</c:v>
                </c:pt>
                <c:pt idx="798">
                  <c:v>51.314200000000895</c:v>
                </c:pt>
                <c:pt idx="799">
                  <c:v>51.314300000000898</c:v>
                </c:pt>
                <c:pt idx="800">
                  <c:v>51.314400000000902</c:v>
                </c:pt>
                <c:pt idx="801">
                  <c:v>51.314500000000905</c:v>
                </c:pt>
                <c:pt idx="802">
                  <c:v>51.314600000000908</c:v>
                </c:pt>
                <c:pt idx="803">
                  <c:v>51.314700000000911</c:v>
                </c:pt>
                <c:pt idx="804">
                  <c:v>51.314800000000915</c:v>
                </c:pt>
                <c:pt idx="805">
                  <c:v>51.314900000000918</c:v>
                </c:pt>
                <c:pt idx="806">
                  <c:v>51.315000000000921</c:v>
                </c:pt>
                <c:pt idx="807">
                  <c:v>51.315100000000925</c:v>
                </c:pt>
                <c:pt idx="808">
                  <c:v>51.315200000000928</c:v>
                </c:pt>
                <c:pt idx="809">
                  <c:v>51.315300000000931</c:v>
                </c:pt>
                <c:pt idx="810">
                  <c:v>51.315400000000935</c:v>
                </c:pt>
                <c:pt idx="811">
                  <c:v>51.315500000000938</c:v>
                </c:pt>
                <c:pt idx="812">
                  <c:v>51.315600000000941</c:v>
                </c:pt>
                <c:pt idx="813">
                  <c:v>51.315700000000945</c:v>
                </c:pt>
                <c:pt idx="814">
                  <c:v>51.315800000000948</c:v>
                </c:pt>
                <c:pt idx="815">
                  <c:v>51.315900000000951</c:v>
                </c:pt>
                <c:pt idx="816">
                  <c:v>51.316000000000955</c:v>
                </c:pt>
                <c:pt idx="817">
                  <c:v>51.316100000000958</c:v>
                </c:pt>
                <c:pt idx="818">
                  <c:v>51.316200000000961</c:v>
                </c:pt>
                <c:pt idx="819">
                  <c:v>51.316300000000965</c:v>
                </c:pt>
                <c:pt idx="820">
                  <c:v>51.316400000000968</c:v>
                </c:pt>
                <c:pt idx="821">
                  <c:v>51.316500000000971</c:v>
                </c:pt>
                <c:pt idx="822">
                  <c:v>51.316600000000975</c:v>
                </c:pt>
                <c:pt idx="823">
                  <c:v>51.316700000000978</c:v>
                </c:pt>
                <c:pt idx="824">
                  <c:v>51.316800000000981</c:v>
                </c:pt>
                <c:pt idx="825">
                  <c:v>51.316900000000985</c:v>
                </c:pt>
                <c:pt idx="826">
                  <c:v>51.317000000000988</c:v>
                </c:pt>
                <c:pt idx="827">
                  <c:v>51.317100000000991</c:v>
                </c:pt>
                <c:pt idx="828">
                  <c:v>51.317200000000994</c:v>
                </c:pt>
                <c:pt idx="829">
                  <c:v>51.317300000000998</c:v>
                </c:pt>
                <c:pt idx="830">
                  <c:v>51.317400000001001</c:v>
                </c:pt>
                <c:pt idx="831">
                  <c:v>51.317500000001004</c:v>
                </c:pt>
                <c:pt idx="832">
                  <c:v>51.317600000001008</c:v>
                </c:pt>
                <c:pt idx="833">
                  <c:v>51.317700000001011</c:v>
                </c:pt>
                <c:pt idx="834">
                  <c:v>51.317800000001014</c:v>
                </c:pt>
                <c:pt idx="835">
                  <c:v>51.317900000001018</c:v>
                </c:pt>
                <c:pt idx="836">
                  <c:v>51.318000000001021</c:v>
                </c:pt>
                <c:pt idx="837">
                  <c:v>51.318100000001024</c:v>
                </c:pt>
                <c:pt idx="838">
                  <c:v>51.318200000001028</c:v>
                </c:pt>
                <c:pt idx="839">
                  <c:v>51.318300000001031</c:v>
                </c:pt>
                <c:pt idx="840">
                  <c:v>51.318400000001034</c:v>
                </c:pt>
                <c:pt idx="841">
                  <c:v>51.318500000001038</c:v>
                </c:pt>
                <c:pt idx="842">
                  <c:v>51.318600000001041</c:v>
                </c:pt>
                <c:pt idx="843">
                  <c:v>51.318700000001044</c:v>
                </c:pt>
                <c:pt idx="844">
                  <c:v>51.318800000001048</c:v>
                </c:pt>
                <c:pt idx="845">
                  <c:v>51.318900000001051</c:v>
                </c:pt>
                <c:pt idx="846">
                  <c:v>51.319000000001054</c:v>
                </c:pt>
                <c:pt idx="847">
                  <c:v>51.319100000001058</c:v>
                </c:pt>
                <c:pt idx="848">
                  <c:v>51.319200000001061</c:v>
                </c:pt>
                <c:pt idx="849">
                  <c:v>51.319300000001064</c:v>
                </c:pt>
                <c:pt idx="850">
                  <c:v>51.319400000001067</c:v>
                </c:pt>
                <c:pt idx="851">
                  <c:v>51.319500000001071</c:v>
                </c:pt>
                <c:pt idx="852">
                  <c:v>51.319600000001074</c:v>
                </c:pt>
                <c:pt idx="853">
                  <c:v>51.319700000001077</c:v>
                </c:pt>
                <c:pt idx="854">
                  <c:v>51.319800000001081</c:v>
                </c:pt>
                <c:pt idx="855">
                  <c:v>51.319900000001084</c:v>
                </c:pt>
                <c:pt idx="856">
                  <c:v>51.320000000001087</c:v>
                </c:pt>
                <c:pt idx="857">
                  <c:v>51.320100000001091</c:v>
                </c:pt>
                <c:pt idx="858">
                  <c:v>51.320200000001094</c:v>
                </c:pt>
                <c:pt idx="859">
                  <c:v>51.320300000001097</c:v>
                </c:pt>
                <c:pt idx="860">
                  <c:v>51.320400000001101</c:v>
                </c:pt>
                <c:pt idx="861">
                  <c:v>51.320500000001104</c:v>
                </c:pt>
                <c:pt idx="862">
                  <c:v>51.320600000001107</c:v>
                </c:pt>
                <c:pt idx="863">
                  <c:v>51.320700000001111</c:v>
                </c:pt>
                <c:pt idx="864">
                  <c:v>51.320800000001114</c:v>
                </c:pt>
                <c:pt idx="865">
                  <c:v>51.320900000001117</c:v>
                </c:pt>
                <c:pt idx="866">
                  <c:v>51.321000000001121</c:v>
                </c:pt>
                <c:pt idx="867">
                  <c:v>51.321100000001124</c:v>
                </c:pt>
                <c:pt idx="868">
                  <c:v>51.321200000001127</c:v>
                </c:pt>
                <c:pt idx="869">
                  <c:v>51.321300000001131</c:v>
                </c:pt>
                <c:pt idx="870">
                  <c:v>51.321400000001134</c:v>
                </c:pt>
                <c:pt idx="871">
                  <c:v>51.321500000001137</c:v>
                </c:pt>
                <c:pt idx="872">
                  <c:v>51.321600000001141</c:v>
                </c:pt>
                <c:pt idx="873">
                  <c:v>51.321700000001144</c:v>
                </c:pt>
                <c:pt idx="874">
                  <c:v>51.321800000001147</c:v>
                </c:pt>
                <c:pt idx="875">
                  <c:v>51.32190000000115</c:v>
                </c:pt>
                <c:pt idx="876">
                  <c:v>51.322000000001154</c:v>
                </c:pt>
                <c:pt idx="877">
                  <c:v>51.322100000001157</c:v>
                </c:pt>
                <c:pt idx="878">
                  <c:v>51.32220000000116</c:v>
                </c:pt>
                <c:pt idx="879">
                  <c:v>51.322300000001164</c:v>
                </c:pt>
                <c:pt idx="880">
                  <c:v>51.322400000001167</c:v>
                </c:pt>
                <c:pt idx="881">
                  <c:v>51.32250000000117</c:v>
                </c:pt>
                <c:pt idx="882">
                  <c:v>51.322600000001174</c:v>
                </c:pt>
                <c:pt idx="883">
                  <c:v>51.322700000001177</c:v>
                </c:pt>
                <c:pt idx="884">
                  <c:v>51.32280000000118</c:v>
                </c:pt>
                <c:pt idx="885">
                  <c:v>51.322900000001184</c:v>
                </c:pt>
                <c:pt idx="886">
                  <c:v>51.323000000001187</c:v>
                </c:pt>
                <c:pt idx="887">
                  <c:v>51.32310000000119</c:v>
                </c:pt>
                <c:pt idx="888">
                  <c:v>51.323200000001194</c:v>
                </c:pt>
                <c:pt idx="889">
                  <c:v>51.323300000001197</c:v>
                </c:pt>
                <c:pt idx="890">
                  <c:v>51.3234000000012</c:v>
                </c:pt>
                <c:pt idx="891">
                  <c:v>51.323500000001204</c:v>
                </c:pt>
                <c:pt idx="892">
                  <c:v>51.323600000001207</c:v>
                </c:pt>
                <c:pt idx="893">
                  <c:v>51.32370000000121</c:v>
                </c:pt>
                <c:pt idx="894">
                  <c:v>51.323800000001214</c:v>
                </c:pt>
                <c:pt idx="895">
                  <c:v>51.323900000001217</c:v>
                </c:pt>
                <c:pt idx="896">
                  <c:v>51.32400000000122</c:v>
                </c:pt>
                <c:pt idx="897">
                  <c:v>51.324100000001224</c:v>
                </c:pt>
                <c:pt idx="898">
                  <c:v>51.324200000001227</c:v>
                </c:pt>
                <c:pt idx="899">
                  <c:v>51.32430000000123</c:v>
                </c:pt>
                <c:pt idx="900">
                  <c:v>51.324400000001233</c:v>
                </c:pt>
                <c:pt idx="901">
                  <c:v>51.324500000001237</c:v>
                </c:pt>
                <c:pt idx="902">
                  <c:v>51.32460000000124</c:v>
                </c:pt>
                <c:pt idx="903">
                  <c:v>51.324700000001243</c:v>
                </c:pt>
                <c:pt idx="904">
                  <c:v>51.324800000001247</c:v>
                </c:pt>
                <c:pt idx="905">
                  <c:v>51.32490000000125</c:v>
                </c:pt>
                <c:pt idx="906">
                  <c:v>51.325000000001253</c:v>
                </c:pt>
                <c:pt idx="907">
                  <c:v>51.325100000001257</c:v>
                </c:pt>
                <c:pt idx="908">
                  <c:v>51.32520000000126</c:v>
                </c:pt>
                <c:pt idx="909">
                  <c:v>51.325300000001263</c:v>
                </c:pt>
                <c:pt idx="910">
                  <c:v>51.325400000001267</c:v>
                </c:pt>
                <c:pt idx="911">
                  <c:v>51.32550000000127</c:v>
                </c:pt>
                <c:pt idx="912">
                  <c:v>51.325600000001273</c:v>
                </c:pt>
                <c:pt idx="913">
                  <c:v>51.325700000001277</c:v>
                </c:pt>
                <c:pt idx="914">
                  <c:v>51.32580000000128</c:v>
                </c:pt>
                <c:pt idx="915">
                  <c:v>51.325900000001283</c:v>
                </c:pt>
                <c:pt idx="916">
                  <c:v>51.326000000001287</c:v>
                </c:pt>
                <c:pt idx="917">
                  <c:v>51.32610000000129</c:v>
                </c:pt>
                <c:pt idx="918">
                  <c:v>51.326200000001293</c:v>
                </c:pt>
                <c:pt idx="919">
                  <c:v>51.326300000001297</c:v>
                </c:pt>
                <c:pt idx="920">
                  <c:v>51.3264000000013</c:v>
                </c:pt>
                <c:pt idx="921">
                  <c:v>51.326500000001303</c:v>
                </c:pt>
                <c:pt idx="922">
                  <c:v>51.326600000001307</c:v>
                </c:pt>
                <c:pt idx="923">
                  <c:v>51.32670000000131</c:v>
                </c:pt>
                <c:pt idx="924">
                  <c:v>51.326800000001313</c:v>
                </c:pt>
                <c:pt idx="925">
                  <c:v>51.326900000001316</c:v>
                </c:pt>
                <c:pt idx="926">
                  <c:v>51.32700000000132</c:v>
                </c:pt>
                <c:pt idx="927">
                  <c:v>51.327100000001323</c:v>
                </c:pt>
                <c:pt idx="928">
                  <c:v>51.327200000001326</c:v>
                </c:pt>
                <c:pt idx="929">
                  <c:v>51.32730000000133</c:v>
                </c:pt>
                <c:pt idx="930">
                  <c:v>51.327400000001333</c:v>
                </c:pt>
                <c:pt idx="931">
                  <c:v>51.327500000001336</c:v>
                </c:pt>
                <c:pt idx="932">
                  <c:v>51.32760000000134</c:v>
                </c:pt>
                <c:pt idx="933">
                  <c:v>51.327700000001343</c:v>
                </c:pt>
                <c:pt idx="934">
                  <c:v>51.327800000001346</c:v>
                </c:pt>
                <c:pt idx="935">
                  <c:v>51.32790000000135</c:v>
                </c:pt>
                <c:pt idx="936">
                  <c:v>51.328000000001353</c:v>
                </c:pt>
                <c:pt idx="937">
                  <c:v>51.328100000001356</c:v>
                </c:pt>
                <c:pt idx="938">
                  <c:v>51.32820000000136</c:v>
                </c:pt>
                <c:pt idx="939">
                  <c:v>51.328300000001363</c:v>
                </c:pt>
                <c:pt idx="940">
                  <c:v>51.328400000001366</c:v>
                </c:pt>
                <c:pt idx="941">
                  <c:v>51.32850000000137</c:v>
                </c:pt>
                <c:pt idx="942">
                  <c:v>51.328600000001373</c:v>
                </c:pt>
                <c:pt idx="943">
                  <c:v>51.328700000001376</c:v>
                </c:pt>
                <c:pt idx="944">
                  <c:v>51.32880000000138</c:v>
                </c:pt>
                <c:pt idx="945">
                  <c:v>51.328900000001383</c:v>
                </c:pt>
                <c:pt idx="946">
                  <c:v>51.329000000001386</c:v>
                </c:pt>
                <c:pt idx="947">
                  <c:v>51.32910000000139</c:v>
                </c:pt>
                <c:pt idx="948">
                  <c:v>51.329200000001393</c:v>
                </c:pt>
                <c:pt idx="949">
                  <c:v>51.329300000001396</c:v>
                </c:pt>
                <c:pt idx="950">
                  <c:v>51.329400000001399</c:v>
                </c:pt>
                <c:pt idx="951">
                  <c:v>51.329500000001403</c:v>
                </c:pt>
                <c:pt idx="952">
                  <c:v>51.329600000001406</c:v>
                </c:pt>
                <c:pt idx="953">
                  <c:v>51.329700000001409</c:v>
                </c:pt>
                <c:pt idx="954">
                  <c:v>51.329800000001413</c:v>
                </c:pt>
                <c:pt idx="955">
                  <c:v>51.329900000001416</c:v>
                </c:pt>
                <c:pt idx="956">
                  <c:v>51.330000000001419</c:v>
                </c:pt>
                <c:pt idx="957">
                  <c:v>51.330100000001423</c:v>
                </c:pt>
                <c:pt idx="958">
                  <c:v>51.330200000001426</c:v>
                </c:pt>
                <c:pt idx="959">
                  <c:v>51.330300000001429</c:v>
                </c:pt>
                <c:pt idx="960">
                  <c:v>51.330400000001433</c:v>
                </c:pt>
                <c:pt idx="961">
                  <c:v>51.330500000001436</c:v>
                </c:pt>
                <c:pt idx="962">
                  <c:v>51.330600000001439</c:v>
                </c:pt>
                <c:pt idx="963">
                  <c:v>51.330700000001443</c:v>
                </c:pt>
                <c:pt idx="964">
                  <c:v>51.330800000001446</c:v>
                </c:pt>
                <c:pt idx="965">
                  <c:v>51.330900000001449</c:v>
                </c:pt>
                <c:pt idx="966">
                  <c:v>51.331000000001453</c:v>
                </c:pt>
                <c:pt idx="967">
                  <c:v>51.331100000001456</c:v>
                </c:pt>
                <c:pt idx="968">
                  <c:v>51.331200000001459</c:v>
                </c:pt>
                <c:pt idx="969">
                  <c:v>51.331300000001463</c:v>
                </c:pt>
                <c:pt idx="970">
                  <c:v>51.331400000001466</c:v>
                </c:pt>
                <c:pt idx="971">
                  <c:v>51.331500000001469</c:v>
                </c:pt>
                <c:pt idx="972">
                  <c:v>51.331600000001472</c:v>
                </c:pt>
                <c:pt idx="973">
                  <c:v>51.331700000001476</c:v>
                </c:pt>
                <c:pt idx="974">
                  <c:v>51.331800000001479</c:v>
                </c:pt>
                <c:pt idx="975">
                  <c:v>51.331900000001482</c:v>
                </c:pt>
                <c:pt idx="976">
                  <c:v>51.332000000001486</c:v>
                </c:pt>
                <c:pt idx="977">
                  <c:v>51.332100000001489</c:v>
                </c:pt>
                <c:pt idx="978">
                  <c:v>51.332200000001492</c:v>
                </c:pt>
                <c:pt idx="979">
                  <c:v>51.332300000001496</c:v>
                </c:pt>
                <c:pt idx="980">
                  <c:v>51.332400000001499</c:v>
                </c:pt>
                <c:pt idx="981">
                  <c:v>51.332500000001502</c:v>
                </c:pt>
                <c:pt idx="982">
                  <c:v>51.332600000001506</c:v>
                </c:pt>
                <c:pt idx="983">
                  <c:v>51.332700000001509</c:v>
                </c:pt>
                <c:pt idx="984">
                  <c:v>51.332800000001512</c:v>
                </c:pt>
                <c:pt idx="985">
                  <c:v>51.332900000001516</c:v>
                </c:pt>
                <c:pt idx="986">
                  <c:v>51.333000000001519</c:v>
                </c:pt>
                <c:pt idx="987">
                  <c:v>51.333100000001522</c:v>
                </c:pt>
                <c:pt idx="988">
                  <c:v>51.333200000001526</c:v>
                </c:pt>
                <c:pt idx="989">
                  <c:v>51.333300000001529</c:v>
                </c:pt>
                <c:pt idx="990">
                  <c:v>51.333400000001532</c:v>
                </c:pt>
                <c:pt idx="991">
                  <c:v>51.333500000001536</c:v>
                </c:pt>
                <c:pt idx="992">
                  <c:v>51.333600000001539</c:v>
                </c:pt>
                <c:pt idx="993">
                  <c:v>51.333700000001542</c:v>
                </c:pt>
                <c:pt idx="994">
                  <c:v>51.333800000001546</c:v>
                </c:pt>
                <c:pt idx="995">
                  <c:v>51.333900000001549</c:v>
                </c:pt>
                <c:pt idx="996">
                  <c:v>51.334000000001552</c:v>
                </c:pt>
                <c:pt idx="997">
                  <c:v>51.334100000001555</c:v>
                </c:pt>
                <c:pt idx="998">
                  <c:v>51.334200000001559</c:v>
                </c:pt>
                <c:pt idx="999">
                  <c:v>51.334300000001562</c:v>
                </c:pt>
                <c:pt idx="1000">
                  <c:v>51.334400000001565</c:v>
                </c:pt>
              </c:numCache>
            </c:numRef>
          </c:xVal>
          <c:yVal>
            <c:numRef>
              <c:f>Calculs!$W$4:$W$1004</c:f>
              <c:numCache>
                <c:formatCode>0.00</c:formatCode>
                <c:ptCount val="1001"/>
                <c:pt idx="0">
                  <c:v>13.687102705173814</c:v>
                </c:pt>
                <c:pt idx="1">
                  <c:v>13.817133590754466</c:v>
                </c:pt>
                <c:pt idx="2">
                  <c:v>14.446038695930282</c:v>
                </c:pt>
                <c:pt idx="3">
                  <c:v>15.40360763597068</c:v>
                </c:pt>
                <c:pt idx="4">
                  <c:v>16.357471280323193</c:v>
                </c:pt>
                <c:pt idx="5">
                  <c:v>17.304451312220937</c:v>
                </c:pt>
                <c:pt idx="6">
                  <c:v>18.26353530738632</c:v>
                </c:pt>
                <c:pt idx="7">
                  <c:v>19.256180550772989</c:v>
                </c:pt>
                <c:pt idx="8">
                  <c:v>20.282983532973972</c:v>
                </c:pt>
                <c:pt idx="9">
                  <c:v>21.344544267595111</c:v>
                </c:pt>
                <c:pt idx="10">
                  <c:v>22.441466219133957</c:v>
                </c:pt>
                <c:pt idx="11">
                  <c:v>23.571747748072163</c:v>
                </c:pt>
                <c:pt idx="12">
                  <c:v>24.733125880517257</c:v>
                </c:pt>
                <c:pt idx="13">
                  <c:v>25.925814580639926</c:v>
                </c:pt>
                <c:pt idx="14">
                  <c:v>27.150026028295837</c:v>
                </c:pt>
                <c:pt idx="15">
                  <c:v>28.405970571615061</c:v>
                </c:pt>
                <c:pt idx="16">
                  <c:v>29.69385667954143</c:v>
                </c:pt>
                <c:pt idx="17">
                  <c:v>31.013890894336537</c:v>
                </c:pt>
                <c:pt idx="18">
                  <c:v>32.36627778406271</c:v>
                </c:pt>
                <c:pt idx="19">
                  <c:v>33.751219895060196</c:v>
                </c:pt>
                <c:pt idx="20">
                  <c:v>35.168917704432943</c:v>
                </c:pt>
                <c:pt idx="21">
                  <c:v>36.618258437301016</c:v>
                </c:pt>
                <c:pt idx="22">
                  <c:v>38.098017403351761</c:v>
                </c:pt>
                <c:pt idx="23">
                  <c:v>39.608224150056706</c:v>
                </c:pt>
                <c:pt idx="24">
                  <c:v>41.148905161356176</c:v>
                </c:pt>
                <c:pt idx="25">
                  <c:v>42.720083840453675</c:v>
                </c:pt>
                <c:pt idx="26">
                  <c:v>44.321780493204315</c:v>
                </c:pt>
                <c:pt idx="27">
                  <c:v>45.954012312106933</c:v>
                </c:pt>
                <c:pt idx="28">
                  <c:v>47.61679336090814</c:v>
                </c:pt>
                <c:pt idx="29">
                  <c:v>49.310134559827574</c:v>
                </c:pt>
                <c:pt idx="30">
                  <c:v>51.03404367141227</c:v>
                </c:pt>
                <c:pt idx="31">
                  <c:v>52.788525287028655</c:v>
                </c:pt>
                <c:pt idx="32">
                  <c:v>54.57358081400006</c:v>
                </c:pt>
                <c:pt idx="33">
                  <c:v>56.389208463397658</c:v>
                </c:pt>
                <c:pt idx="34">
                  <c:v>58.235403238492147</c:v>
                </c:pt>
                <c:pt idx="35">
                  <c:v>60.11215692387362</c:v>
                </c:pt>
                <c:pt idx="36">
                  <c:v>62.019458075247044</c:v>
                </c:pt>
                <c:pt idx="37">
                  <c:v>63.957292009909374</c:v>
                </c:pt>
                <c:pt idx="38">
                  <c:v>65.925640797915932</c:v>
                </c:pt>
                <c:pt idx="39">
                  <c:v>67.92448325394173</c:v>
                </c:pt>
                <c:pt idx="40">
                  <c:v>69.953794929844022</c:v>
                </c:pt>
                <c:pt idx="41">
                  <c:v>72.012102034990619</c:v>
                </c:pt>
                <c:pt idx="42">
                  <c:v>74.097839806119595</c:v>
                </c:pt>
                <c:pt idx="43">
                  <c:v>76.210843780492553</c:v>
                </c:pt>
                <c:pt idx="44">
                  <c:v>78.350946295726644</c:v>
                </c:pt>
                <c:pt idx="45">
                  <c:v>80.517976516454212</c:v>
                </c:pt>
                <c:pt idx="46">
                  <c:v>82.711760461783655</c:v>
                </c:pt>
                <c:pt idx="47">
                  <c:v>84.932121033552519</c:v>
                </c:pt>
                <c:pt idx="48">
                  <c:v>87.178878045366048</c:v>
                </c:pt>
                <c:pt idx="49">
                  <c:v>89.451848252411807</c:v>
                </c:pt>
                <c:pt idx="50">
                  <c:v>91.750845382041632</c:v>
                </c:pt>
                <c:pt idx="51">
                  <c:v>94.075680165112061</c:v>
                </c:pt>
                <c:pt idx="52">
                  <c:v>96.426160368072885</c:v>
                </c:pt>
                <c:pt idx="53">
                  <c:v>98.802090825795673</c:v>
                </c:pt>
                <c:pt idx="54">
                  <c:v>101.20327347512949</c:v>
                </c:pt>
                <c:pt idx="55">
                  <c:v>103.6295073891757</c:v>
                </c:pt>
                <c:pt idx="56">
                  <c:v>106.08058881226984</c:v>
                </c:pt>
                <c:pt idx="57">
                  <c:v>108.55631119565939</c:v>
                </c:pt>
                <c:pt idx="58">
                  <c:v>111.05646523386659</c:v>
                </c:pt>
                <c:pt idx="59">
                  <c:v>113.58083890172365</c:v>
                </c:pt>
                <c:pt idx="60">
                  <c:v>116.12921749206978</c:v>
                </c:pt>
                <c:pt idx="61">
                  <c:v>118.70138365409584</c:v>
                </c:pt>
                <c:pt idx="62">
                  <c:v>121.29711743232582</c:v>
                </c:pt>
                <c:pt idx="63">
                  <c:v>123.91619630622097</c:v>
                </c:pt>
                <c:pt idx="64">
                  <c:v>126.55839523039413</c:v>
                </c:pt>
                <c:pt idx="65">
                  <c:v>129.22348667542093</c:v>
                </c:pt>
                <c:pt idx="66">
                  <c:v>131.91124066923379</c:v>
                </c:pt>
                <c:pt idx="67">
                  <c:v>134.62142483908511</c:v>
                </c:pt>
                <c:pt idx="68">
                  <c:v>137.35380445406551</c:v>
                </c:pt>
                <c:pt idx="69">
                  <c:v>140.10814246816309</c:v>
                </c:pt>
                <c:pt idx="70">
                  <c:v>142.88419956384837</c:v>
                </c:pt>
                <c:pt idx="71">
                  <c:v>145.68173419617142</c:v>
                </c:pt>
                <c:pt idx="72">
                  <c:v>148.50050263735454</c:v>
                </c:pt>
                <c:pt idx="73">
                  <c:v>151.34025902186721</c:v>
                </c:pt>
                <c:pt idx="74">
                  <c:v>154.2007553919662</c:v>
                </c:pt>
                <c:pt idx="75">
                  <c:v>157.08174174368702</c:v>
                </c:pt>
                <c:pt idx="76">
                  <c:v>159.98296607326924</c:v>
                </c:pt>
                <c:pt idx="77">
                  <c:v>162.90417442400175</c:v>
                </c:pt>
                <c:pt idx="78">
                  <c:v>165.84511093347007</c:v>
                </c:pt>
                <c:pt idx="79">
                  <c:v>168.80551788119149</c:v>
                </c:pt>
                <c:pt idx="80">
                  <c:v>171.78513573661971</c:v>
                </c:pt>
                <c:pt idx="81">
                  <c:v>174.78136514556616</c:v>
                </c:pt>
                <c:pt idx="82">
                  <c:v>177.79152062122122</c:v>
                </c:pt>
                <c:pt idx="83">
                  <c:v>180.81521529607801</c:v>
                </c:pt>
                <c:pt idx="84">
                  <c:v>183.85206184987425</c:v>
                </c:pt>
                <c:pt idx="85">
                  <c:v>186.90167258808214</c:v>
                </c:pt>
                <c:pt idx="86">
                  <c:v>189.96365952015753</c:v>
                </c:pt>
                <c:pt idx="87">
                  <c:v>193.03763443751976</c:v>
                </c:pt>
                <c:pt idx="88">
                  <c:v>196.12320899123233</c:v>
                </c:pt>
                <c:pt idx="89">
                  <c:v>199.21999476936122</c:v>
                </c:pt>
                <c:pt idx="90">
                  <c:v>202.32760337397914</c:v>
                </c:pt>
                <c:pt idx="91">
                  <c:v>205.4445204448875</c:v>
                </c:pt>
                <c:pt idx="92">
                  <c:v>208.56919610906951</c:v>
                </c:pt>
                <c:pt idx="93">
                  <c:v>211.70119138481249</c:v>
                </c:pt>
                <c:pt idx="94">
                  <c:v>214.84006832779522</c:v>
                </c:pt>
                <c:pt idx="95">
                  <c:v>217.98539011725475</c:v>
                </c:pt>
                <c:pt idx="96">
                  <c:v>221.13672114129838</c:v>
                </c:pt>
                <c:pt idx="97">
                  <c:v>224.29362708133536</c:v>
                </c:pt>
                <c:pt idx="98">
                  <c:v>227.45567499559823</c:v>
                </c:pt>
                <c:pt idx="99">
                  <c:v>230.62243340173049</c:v>
                </c:pt>
                <c:pt idx="100">
                  <c:v>233.79347235841146</c:v>
                </c:pt>
                <c:pt idx="101">
                  <c:v>236.96816908538247</c:v>
                </c:pt>
                <c:pt idx="102">
                  <c:v>240.14589712181473</c:v>
                </c:pt>
                <c:pt idx="103">
                  <c:v>243.32622401453276</c:v>
                </c:pt>
                <c:pt idx="104">
                  <c:v>246.50871930050764</c:v>
                </c:pt>
                <c:pt idx="105">
                  <c:v>249.6929545847737</c:v>
                </c:pt>
                <c:pt idx="106">
                  <c:v>252.87850361717832</c:v>
                </c:pt>
                <c:pt idx="107">
                  <c:v>256.0649423679485</c:v>
                </c:pt>
                <c:pt idx="108">
                  <c:v>259.25184910205195</c:v>
                </c:pt>
                <c:pt idx="109">
                  <c:v>262.43880445233395</c:v>
                </c:pt>
                <c:pt idx="110">
                  <c:v>265.62539149141111</c:v>
                </c:pt>
                <c:pt idx="111">
                  <c:v>268.81359271305115</c:v>
                </c:pt>
                <c:pt idx="112">
                  <c:v>272.00545115577751</c:v>
                </c:pt>
                <c:pt idx="113">
                  <c:v>275.20063866945185</c:v>
                </c:pt>
                <c:pt idx="114">
                  <c:v>278.39882833512826</c:v>
                </c:pt>
                <c:pt idx="115">
                  <c:v>281.59969451779125</c:v>
                </c:pt>
                <c:pt idx="116">
                  <c:v>284.80291291841343</c:v>
                </c:pt>
                <c:pt idx="117">
                  <c:v>288.00816062531874</c:v>
                </c:pt>
                <c:pt idx="118">
                  <c:v>291.21511616483519</c:v>
                </c:pt>
                <c:pt idx="119">
                  <c:v>294.4234595512329</c:v>
                </c:pt>
                <c:pt idx="120">
                  <c:v>297.63287233592786</c:v>
                </c:pt>
                <c:pt idx="121">
                  <c:v>300.83881069527013</c:v>
                </c:pt>
                <c:pt idx="122">
                  <c:v>304.03664189557588</c:v>
                </c:pt>
                <c:pt idx="123">
                  <c:v>307.22592774002584</c:v>
                </c:pt>
                <c:pt idx="124">
                  <c:v>310.40623450997668</c:v>
                </c:pt>
                <c:pt idx="125">
                  <c:v>313.57713302487821</c:v>
                </c:pt>
                <c:pt idx="126">
                  <c:v>316.73819870020299</c:v>
                </c:pt>
                <c:pt idx="127">
                  <c:v>319.88901160338423</c:v>
                </c:pt>
                <c:pt idx="128">
                  <c:v>323.02915650776032</c:v>
                </c:pt>
                <c:pt idx="129">
                  <c:v>326.15822294452641</c:v>
                </c:pt>
                <c:pt idx="130">
                  <c:v>329.27580525269326</c:v>
                </c:pt>
                <c:pt idx="131">
                  <c:v>332.38033375022923</c:v>
                </c:pt>
                <c:pt idx="132">
                  <c:v>335.4702222870003</c:v>
                </c:pt>
                <c:pt idx="133">
                  <c:v>338.54505120087254</c:v>
                </c:pt>
                <c:pt idx="134">
                  <c:v>341.60440669615531</c:v>
                </c:pt>
                <c:pt idx="135">
                  <c:v>344.64788088455191</c:v>
                </c:pt>
                <c:pt idx="136">
                  <c:v>347.67507182376198</c:v>
                </c:pt>
                <c:pt idx="137">
                  <c:v>350.68558355374876</c:v>
                </c:pt>
                <c:pt idx="138">
                  <c:v>353.6790261306827</c:v>
                </c:pt>
                <c:pt idx="139">
                  <c:v>356.65501565857761</c:v>
                </c:pt>
                <c:pt idx="140">
                  <c:v>359.61317431863785</c:v>
                </c:pt>
                <c:pt idx="141">
                  <c:v>362.53846601565601</c:v>
                </c:pt>
                <c:pt idx="142">
                  <c:v>365.41563793061846</c:v>
                </c:pt>
                <c:pt idx="143">
                  <c:v>368.24404352562561</c:v>
                </c:pt>
                <c:pt idx="144">
                  <c:v>371.02305755910186</c:v>
                </c:pt>
                <c:pt idx="145">
                  <c:v>373.75207605046558</c:v>
                </c:pt>
                <c:pt idx="146">
                  <c:v>376.4305162353163</c:v>
                </c:pt>
                <c:pt idx="147">
                  <c:v>379.05781651134748</c:v>
                </c:pt>
                <c:pt idx="148">
                  <c:v>381.6334363751846</c:v>
                </c:pt>
                <c:pt idx="149">
                  <c:v>384.15685635035936</c:v>
                </c:pt>
                <c:pt idx="150">
                  <c:v>386.6275779066284</c:v>
                </c:pt>
                <c:pt idx="151">
                  <c:v>389.04512337085964</c:v>
                </c:pt>
                <c:pt idx="152">
                  <c:v>391.4090358296915</c:v>
                </c:pt>
                <c:pt idx="153">
                  <c:v>393.71887902419752</c:v>
                </c:pt>
                <c:pt idx="154">
                  <c:v>395.97423723676997</c:v>
                </c:pt>
                <c:pt idx="155">
                  <c:v>398.17471517045118</c:v>
                </c:pt>
                <c:pt idx="156">
                  <c:v>400.24652905354054</c:v>
                </c:pt>
                <c:pt idx="157">
                  <c:v>402.11533980012933</c:v>
                </c:pt>
                <c:pt idx="158">
                  <c:v>403.78027926968406</c:v>
                </c:pt>
                <c:pt idx="159">
                  <c:v>405.24068179164323</c:v>
                </c:pt>
                <c:pt idx="160">
                  <c:v>406.49608184116721</c:v>
                </c:pt>
                <c:pt idx="161">
                  <c:v>407.45193113227037</c:v>
                </c:pt>
                <c:pt idx="162">
                  <c:v>408.01387597914328</c:v>
                </c:pt>
                <c:pt idx="163">
                  <c:v>408.19165497798173</c:v>
                </c:pt>
                <c:pt idx="164">
                  <c:v>407.99563990081998</c:v>
                </c:pt>
                <c:pt idx="165">
                  <c:v>407.51785748589782</c:v>
                </c:pt>
                <c:pt idx="166">
                  <c:v>406.85013676574181</c:v>
                </c:pt>
                <c:pt idx="167">
                  <c:v>405.92550588218421</c:v>
                </c:pt>
                <c:pt idx="168">
                  <c:v>404.72725370106531</c:v>
                </c:pt>
                <c:pt idx="169">
                  <c:v>403.11737760824315</c:v>
                </c:pt>
                <c:pt idx="170">
                  <c:v>401.05865015212385</c:v>
                </c:pt>
                <c:pt idx="171">
                  <c:v>398.85990629452311</c:v>
                </c:pt>
                <c:pt idx="172">
                  <c:v>396.67856264463137</c:v>
                </c:pt>
                <c:pt idx="173">
                  <c:v>394.514434413679</c:v>
                </c:pt>
                <c:pt idx="174">
                  <c:v>392.36733927489433</c:v>
                </c:pt>
                <c:pt idx="175">
                  <c:v>390.23709732408651</c:v>
                </c:pt>
                <c:pt idx="176">
                  <c:v>388.12353104096746</c:v>
                </c:pt>
                <c:pt idx="177">
                  <c:v>386.02646525119314</c:v>
                </c:pt>
                <c:pt idx="178">
                  <c:v>383.94572708911005</c:v>
                </c:pt>
                <c:pt idx="179">
                  <c:v>381.88114596119101</c:v>
                </c:pt>
                <c:pt idx="180">
                  <c:v>379.83255351014981</c:v>
                </c:pt>
                <c:pt idx="181">
                  <c:v>377.79978357971436</c:v>
                </c:pt>
                <c:pt idx="182">
                  <c:v>375.78267218004788</c:v>
                </c:pt>
                <c:pt idx="183">
                  <c:v>373.78105745380566</c:v>
                </c:pt>
                <c:pt idx="184">
                  <c:v>371.79477964281051</c:v>
                </c:pt>
                <c:pt idx="185">
                  <c:v>369.8236810553372</c:v>
                </c:pt>
                <c:pt idx="186">
                  <c:v>367.86760603399051</c:v>
                </c:pt>
                <c:pt idx="187">
                  <c:v>365.92640092416872</c:v>
                </c:pt>
                <c:pt idx="188">
                  <c:v>363.9999140430935</c:v>
                </c:pt>
                <c:pt idx="189">
                  <c:v>362.08799564940347</c:v>
                </c:pt>
                <c:pt idx="190">
                  <c:v>360.19049791329053</c:v>
                </c:pt>
                <c:pt idx="191">
                  <c:v>358.30727488717525</c:v>
                </c:pt>
                <c:pt idx="192">
                  <c:v>356.43818247690615</c:v>
                </c:pt>
                <c:pt idx="193">
                  <c:v>354.5830784134734</c:v>
                </c:pt>
                <c:pt idx="194">
                  <c:v>352.74182222522586</c:v>
                </c:pt>
                <c:pt idx="195">
                  <c:v>350.91427521058358</c:v>
                </c:pt>
                <c:pt idx="196">
                  <c:v>349.10030041123053</c:v>
                </c:pt>
                <c:pt idx="197">
                  <c:v>347.29976258578466</c:v>
                </c:pt>
                <c:pt idx="198">
                  <c:v>345.51252818392919</c:v>
                </c:pt>
                <c:pt idx="199">
                  <c:v>343.73846532100072</c:v>
                </c:pt>
                <c:pt idx="200">
                  <c:v>341.97744375302238</c:v>
                </c:pt>
                <c:pt idx="201">
                  <c:v>324.736697401333</c:v>
                </c:pt>
                <c:pt idx="202">
                  <c:v>308.72018038847256</c:v>
                </c:pt>
                <c:pt idx="203">
                  <c:v>293.81326289247551</c:v>
                </c:pt>
                <c:pt idx="204">
                  <c:v>279.9145466039738</c:v>
                </c:pt>
                <c:pt idx="205">
                  <c:v>266.9340620031769</c:v>
                </c:pt>
                <c:pt idx="206">
                  <c:v>254.79174716261539</c:v>
                </c:pt>
                <c:pt idx="207">
                  <c:v>243.41615874119532</c:v>
                </c:pt>
                <c:pt idx="208">
                  <c:v>232.74337538180492</c:v>
                </c:pt>
                <c:pt idx="209">
                  <c:v>222.71606125686759</c:v>
                </c:pt>
                <c:pt idx="210">
                  <c:v>213.28266348274585</c:v>
                </c:pt>
                <c:pt idx="211">
                  <c:v>204.39672189182329</c:v>
                </c:pt>
                <c:pt idx="212">
                  <c:v>196.0162734744753</c:v>
                </c:pt>
                <c:pt idx="213">
                  <c:v>188.10333688425061</c:v>
                </c:pt>
                <c:pt idx="214">
                  <c:v>180.6234648942461</c:v>
                </c:pt>
                <c:pt idx="215">
                  <c:v>173.54535472159986</c:v>
                </c:pt>
                <c:pt idx="216">
                  <c:v>166.84050779434966</c:v>
                </c:pt>
                <c:pt idx="217">
                  <c:v>160.48293189424973</c:v>
                </c:pt>
                <c:pt idx="218">
                  <c:v>154.44887972855594</c:v>
                </c:pt>
                <c:pt idx="219">
                  <c:v>148.71661890910605</c:v>
                </c:pt>
                <c:pt idx="220">
                  <c:v>143.26622908473129</c:v>
                </c:pt>
                <c:pt idx="221">
                  <c:v>138.07942261221126</c:v>
                </c:pt>
                <c:pt idx="222">
                  <c:v>133.13938568496238</c:v>
                </c:pt>
                <c:pt idx="223">
                  <c:v>128.43063728620407</c:v>
                </c:pt>
                <c:pt idx="224">
                  <c:v>123.93890370964191</c:v>
                </c:pt>
                <c:pt idx="225">
                  <c:v>119.6510067080593</c:v>
                </c:pt>
                <c:pt idx="226">
                  <c:v>115.55476359862888</c:v>
                </c:pt>
                <c:pt idx="227">
                  <c:v>111.63889788144057</c:v>
                </c:pt>
                <c:pt idx="228">
                  <c:v>107.89295912139383</c:v>
                </c:pt>
                <c:pt idx="229">
                  <c:v>104.3072510087553</c:v>
                </c:pt>
                <c:pt idx="230">
                  <c:v>100.87276665487998</c:v>
                </c:pt>
                <c:pt idx="231">
                  <c:v>97.581130300622632</c:v>
                </c:pt>
                <c:pt idx="232">
                  <c:v>94.424544718944247</c:v>
                </c:pt>
                <c:pt idx="233">
                  <c:v>91.395743682767232</c:v>
                </c:pt>
                <c:pt idx="234">
                  <c:v>88.487948946419436</c:v>
                </c:pt>
                <c:pt idx="235">
                  <c:v>85.694831255865154</c:v>
                </c:pt>
                <c:pt idx="236">
                  <c:v>83.010474960873736</c:v>
                </c:pt>
                <c:pt idx="237">
                  <c:v>80.429345852617459</c:v>
                </c:pt>
                <c:pt idx="238">
                  <c:v>77.946261894007165</c:v>
                </c:pt>
                <c:pt idx="239">
                  <c:v>75.556366548284657</c:v>
                </c:pt>
                <c:pt idx="240">
                  <c:v>73.255104444775924</c:v>
                </c:pt>
                <c:pt idx="241">
                  <c:v>71.03819914993494</c:v>
                </c:pt>
                <c:pt idx="242">
                  <c:v>68.901632837433425</c:v>
                </c:pt>
                <c:pt idx="243">
                  <c:v>66.841627673563409</c:v>
                </c:pt>
                <c:pt idx="244">
                  <c:v>64.854628754028809</c:v>
                </c:pt>
                <c:pt idx="245">
                  <c:v>62.937288445660535</c:v>
                </c:pt>
                <c:pt idx="246">
                  <c:v>61.086452002002424</c:v>
                </c:pt>
                <c:pt idx="247">
                  <c:v>59.299144335344195</c:v>
                </c:pt>
                <c:pt idx="248">
                  <c:v>57.572557839843903</c:v>
                </c:pt>
                <c:pt idx="249">
                  <c:v>55.904041171087805</c:v>
                </c:pt>
                <c:pt idx="250">
                  <c:v>54.291088896938504</c:v>
                </c:pt>
                <c:pt idx="251">
                  <c:v>52.731331942979622</c:v>
                </c:pt>
                <c:pt idx="252">
                  <c:v>51.222528763393889</c:v>
                </c:pt>
                <c:pt idx="253">
                  <c:v>49.762557174827727</c:v>
                </c:pt>
                <c:pt idx="254">
                  <c:v>48.349406796794248</c:v>
                </c:pt>
                <c:pt idx="255">
                  <c:v>46.981172047528041</c:v>
                </c:pt>
                <c:pt idx="256">
                  <c:v>45.656045649008249</c:v>
                </c:pt>
                <c:pt idx="257">
                  <c:v>44.372312599170328</c:v>
                </c:pt>
                <c:pt idx="258">
                  <c:v>43.128344573190546</c:v>
                </c:pt>
                <c:pt idx="259">
                  <c:v>41.922594719198429</c:v>
                </c:pt>
                <c:pt idx="260">
                  <c:v>40.753592816896102</c:v>
                </c:pt>
                <c:pt idx="261">
                  <c:v>39.619940770375727</c:v>
                </c:pt>
                <c:pt idx="262">
                  <c:v>38.520308408962329</c:v>
                </c:pt>
                <c:pt idx="263">
                  <c:v>37.453429572198921</c:v>
                </c:pt>
                <c:pt idx="264">
                  <c:v>36.418098457158493</c:v>
                </c:pt>
                <c:pt idx="265">
                  <c:v>35.413166208138989</c:v>
                </c:pt>
                <c:pt idx="266">
                  <c:v>34.437537730490533</c:v>
                </c:pt>
                <c:pt idx="267">
                  <c:v>33.490168711860328</c:v>
                </c:pt>
                <c:pt idx="268">
                  <c:v>32.570062835532603</c:v>
                </c:pt>
                <c:pt idx="269">
                  <c:v>31.676269171806286</c:v>
                </c:pt>
                <c:pt idx="270">
                  <c:v>30.807879734502567</c:v>
                </c:pt>
                <c:pt idx="271">
                  <c:v>29.964027190740403</c:v>
                </c:pt>
                <c:pt idx="272">
                  <c:v>29.143882713070226</c:v>
                </c:pt>
                <c:pt idx="273">
                  <c:v>28.346653963924432</c:v>
                </c:pt>
                <c:pt idx="274">
                  <c:v>27.571583203134857</c:v>
                </c:pt>
                <c:pt idx="275">
                  <c:v>26.817945509990103</c:v>
                </c:pt>
                <c:pt idx="276">
                  <c:v>26.085047111966649</c:v>
                </c:pt>
                <c:pt idx="277">
                  <c:v>25.37222381287091</c:v>
                </c:pt>
                <c:pt idx="278">
                  <c:v>24.678839513683222</c:v>
                </c:pt>
                <c:pt idx="279">
                  <c:v>24.004284819899919</c:v>
                </c:pt>
                <c:pt idx="280">
                  <c:v>23.347975729635067</c:v>
                </c:pt>
                <c:pt idx="281">
                  <c:v>22.709352397167983</c:v>
                </c:pt>
                <c:pt idx="282">
                  <c:v>22.087877967014443</c:v>
                </c:pt>
                <c:pt idx="283">
                  <c:v>21.483037473958287</c:v>
                </c:pt>
                <c:pt idx="284">
                  <c:v>20.894336804809935</c:v>
                </c:pt>
                <c:pt idx="285">
                  <c:v>20.321301717962719</c:v>
                </c:pt>
                <c:pt idx="286">
                  <c:v>19.763476917097066</c:v>
                </c:pt>
                <c:pt idx="287">
                  <c:v>19.220425175640194</c:v>
                </c:pt>
                <c:pt idx="288">
                  <c:v>18.691726508826982</c:v>
                </c:pt>
                <c:pt idx="289">
                  <c:v>18.176977390425943</c:v>
                </c:pt>
                <c:pt idx="290">
                  <c:v>17.675790011397218</c:v>
                </c:pt>
                <c:pt idx="291">
                  <c:v>17.187791577935897</c:v>
                </c:pt>
                <c:pt idx="292">
                  <c:v>16.712623646526545</c:v>
                </c:pt>
                <c:pt idx="293">
                  <c:v>16.249941493794708</c:v>
                </c:pt>
                <c:pt idx="294">
                  <c:v>15.799413519088743</c:v>
                </c:pt>
                <c:pt idx="295">
                  <c:v>15.36072067786194</c:v>
                </c:pt>
                <c:pt idx="296">
                  <c:v>14.933555944051843</c:v>
                </c:pt>
                <c:pt idx="297">
                  <c:v>14.517623799770908</c:v>
                </c:pt>
                <c:pt idx="298">
                  <c:v>14.11263975073145</c:v>
                </c:pt>
                <c:pt idx="299">
                  <c:v>13.718329865929013</c:v>
                </c:pt>
                <c:pt idx="300">
                  <c:v>13.334430340201941</c:v>
                </c:pt>
                <c:pt idx="301">
                  <c:v>12.960687078371928</c:v>
                </c:pt>
                <c:pt idx="302">
                  <c:v>12.596855299751288</c:v>
                </c:pt>
                <c:pt idx="303">
                  <c:v>12.242699161877903</c:v>
                </c:pt>
                <c:pt idx="304">
                  <c:v>11.89799140240846</c:v>
                </c:pt>
                <c:pt idx="305">
                  <c:v>11.562512998165962</c:v>
                </c:pt>
                <c:pt idx="306">
                  <c:v>11.236052840397608</c:v>
                </c:pt>
                <c:pt idx="307">
                  <c:v>10.91840742535566</c:v>
                </c:pt>
                <c:pt idx="308">
                  <c:v>10.609380559366267</c:v>
                </c:pt>
                <c:pt idx="309">
                  <c:v>10.308783077599966</c:v>
                </c:pt>
                <c:pt idx="310">
                  <c:v>10.016432575803126</c:v>
                </c:pt>
                <c:pt idx="311">
                  <c:v>9.7321531542918311</c:v>
                </c:pt>
                <c:pt idx="312">
                  <c:v>9.4557751735492026</c:v>
                </c:pt>
                <c:pt idx="313">
                  <c:v>9.1871350208039679</c:v>
                </c:pt>
                <c:pt idx="314">
                  <c:v>8.9260748870022368</c:v>
                </c:pt>
                <c:pt idx="315">
                  <c:v>8.672442553616392</c:v>
                </c:pt>
                <c:pt idx="316">
                  <c:v>8.42609118876479</c:v>
                </c:pt>
                <c:pt idx="317">
                  <c:v>8.1868791521436197</c:v>
                </c:pt>
                <c:pt idx="318">
                  <c:v>7.9546698082980845</c:v>
                </c:pt>
                <c:pt idx="319">
                  <c:v>7.7293313477841741</c:v>
                </c:pt>
                <c:pt idx="320">
                  <c:v>7.5107366157946496</c:v>
                </c:pt>
                <c:pt idx="321">
                  <c:v>7.2987629478437306</c:v>
                </c:pt>
                <c:pt idx="322">
                  <c:v>7.0932920121244782</c:v>
                </c:pt>
                <c:pt idx="323">
                  <c:v>6.8942096581708849</c:v>
                </c:pt>
                <c:pt idx="324">
                  <c:v>6.7014057714736612</c:v>
                </c:pt>
                <c:pt idx="325">
                  <c:v>6.5147741337142735</c:v>
                </c:pt>
                <c:pt idx="326">
                  <c:v>6.33421228829667</c:v>
                </c:pt>
                <c:pt idx="327">
                  <c:v>6.1596214108696721</c:v>
                </c:pt>
                <c:pt idx="328">
                  <c:v>5.9909061845458194</c:v>
                </c:pt>
                <c:pt idx="329">
                  <c:v>5.8279746795345604</c:v>
                </c:pt>
                <c:pt idx="330">
                  <c:v>5.6707382369188863</c:v>
                </c:pt>
                <c:pt idx="331">
                  <c:v>5.5191113563151042</c:v>
                </c:pt>
                <c:pt idx="332">
                  <c:v>5.3730115871656432</c:v>
                </c:pt>
                <c:pt idx="333">
                  <c:v>5.2323594234242998</c:v>
                </c:pt>
                <c:pt idx="334">
                  <c:v>5.09707820140257</c:v>
                </c:pt>
                <c:pt idx="335">
                  <c:v>4.9670940005547237</c:v>
                </c:pt>
                <c:pt idx="336">
                  <c:v>4.8423355469879041</c:v>
                </c:pt>
                <c:pt idx="337">
                  <c:v>4.7227341194922223</c:v>
                </c:pt>
                <c:pt idx="338">
                  <c:v>4.6082234578944394</c:v>
                </c:pt>
                <c:pt idx="339">
                  <c:v>4.4987396735474423</c:v>
                </c:pt>
                <c:pt idx="340">
                  <c:v>4.3942211617766676</c:v>
                </c:pt>
                <c:pt idx="341">
                  <c:v>4.2946085161136907</c:v>
                </c:pt>
                <c:pt idx="342">
                  <c:v>4.1998444441567342</c:v>
                </c:pt>
                <c:pt idx="343">
                  <c:v>4.109873684907738</c:v>
                </c:pt>
                <c:pt idx="344">
                  <c:v>4.0246429274460755</c:v>
                </c:pt>
                <c:pt idx="345">
                  <c:v>3.9441007308100398</c:v>
                </c:pt>
                <c:pt idx="346">
                  <c:v>3.8681974449688239</c:v>
                </c:pt>
                <c:pt idx="347">
                  <c:v>3.7968851327800208</c:v>
                </c:pt>
                <c:pt idx="348">
                  <c:v>3.73011749284063</c:v>
                </c:pt>
                <c:pt idx="349">
                  <c:v>3.6678497831531343</c:v>
                </c:pt>
                <c:pt idx="350">
                  <c:v>3.610038745542409</c:v>
                </c:pt>
                <c:pt idx="351">
                  <c:v>3.5566425307739902</c:v>
                </c:pt>
                <c:pt idx="352">
                  <c:v>3.5076206243393306</c:v>
                </c:pt>
                <c:pt idx="353">
                  <c:v>3.4629337728891492</c:v>
                </c:pt>
                <c:pt idx="354">
                  <c:v>3.4225439113115685</c:v>
                </c:pt>
                <c:pt idx="355">
                  <c:v>3.3864140904671975</c:v>
                </c:pt>
                <c:pt idx="356">
                  <c:v>3.3545084056086001</c:v>
                </c:pt>
                <c:pt idx="357">
                  <c:v>3.3267919255262499</c:v>
                </c:pt>
                <c:pt idx="358">
                  <c:v>3.3032306224770251</c:v>
                </c:pt>
                <c:pt idx="359">
                  <c:v>3.2837913029642429</c:v>
                </c:pt>
                <c:pt idx="360">
                  <c:v>3.2684415394499138</c:v>
                </c:pt>
                <c:pt idx="361">
                  <c:v>3.2571496030899971</c:v>
                </c:pt>
                <c:pt idx="362">
                  <c:v>3.2498843975920759</c:v>
                </c:pt>
                <c:pt idx="363">
                  <c:v>3.2466153943013545</c:v>
                </c:pt>
                <c:pt idx="364">
                  <c:v>3.2473125686256519</c:v>
                </c:pt>
                <c:pt idx="365">
                  <c:v>3.251946337912575</c:v>
                </c:pt>
                <c:pt idx="366">
                  <c:v>3.2604875008925966</c:v>
                </c:pt>
                <c:pt idx="367">
                  <c:v>3.2729071788001876</c:v>
                </c:pt>
                <c:pt idx="368">
                  <c:v>3.2891767582815676</c:v>
                </c:pt>
                <c:pt idx="369">
                  <c:v>3.3092678361922818</c:v>
                </c:pt>
                <c:pt idx="370">
                  <c:v>3.3331521663807337</c:v>
                </c:pt>
                <c:pt idx="371">
                  <c:v>3.3608016085451675</c:v>
                </c:pt>
                <c:pt idx="372">
                  <c:v>3.392188079241925</c:v>
                </c:pt>
                <c:pt idx="373">
                  <c:v>3.4272835051119812</c:v>
                </c:pt>
                <c:pt idx="374">
                  <c:v>3.4660597783813278</c:v>
                </c:pt>
                <c:pt idx="375">
                  <c:v>3.5084887146788692</c:v>
                </c:pt>
                <c:pt idx="376">
                  <c:v>3.5545420132034424</c:v>
                </c:pt>
                <c:pt idx="377">
                  <c:v>3.6041912192595484</c:v>
                </c:pt>
                <c:pt idx="378">
                  <c:v>3.6574076891696095</c:v>
                </c:pt>
                <c:pt idx="379">
                  <c:v>3.7141625575593658</c:v>
                </c:pt>
                <c:pt idx="380">
                  <c:v>3.7744267070022852</c:v>
                </c:pt>
                <c:pt idx="381">
                  <c:v>3.8381707399990215</c:v>
                </c:pt>
                <c:pt idx="382">
                  <c:v>3.9053649532588515</c:v>
                </c:pt>
                <c:pt idx="383">
                  <c:v>3.9759793142419371</c:v>
                </c:pt>
                <c:pt idx="384">
                  <c:v>4.0499834399139383</c:v>
                </c:pt>
                <c:pt idx="385">
                  <c:v>4.1273465776583773</c:v>
                </c:pt>
                <c:pt idx="386">
                  <c:v>4.2080375882867651</c:v>
                </c:pt>
                <c:pt idx="387">
                  <c:v>4.2920249310821204</c:v>
                </c:pt>
                <c:pt idx="388">
                  <c:v>4.3792766508080305</c:v>
                </c:pt>
                <c:pt idx="389">
                  <c:v>4.4697603666125936</c:v>
                </c:pt>
                <c:pt idx="390">
                  <c:v>4.5634432627547605</c:v>
                </c:pt>
                <c:pt idx="391">
                  <c:v>4.6602920810791444</c:v>
                </c:pt>
                <c:pt idx="392">
                  <c:v>4.7602731151648738</c:v>
                </c:pt>
                <c:pt idx="393">
                  <c:v>4.8633522060737588</c:v>
                </c:pt>
                <c:pt idx="394">
                  <c:v>4.9694947396235341</c:v>
                </c:pt>
                <c:pt idx="395">
                  <c:v>5.0786656451125562</c:v>
                </c:pt>
                <c:pt idx="396">
                  <c:v>5.190829395423485</c:v>
                </c:pt>
                <c:pt idx="397">
                  <c:v>5.3059500084348254</c:v>
                </c:pt>
                <c:pt idx="398">
                  <c:v>5.4239910496707786</c:v>
                </c:pt>
                <c:pt idx="399">
                  <c:v>5.5449156361216296</c:v>
                </c:pt>
                <c:pt idx="400">
                  <c:v>5.6686864411687967</c:v>
                </c:pt>
                <c:pt idx="401">
                  <c:v>5.7952657005506873</c:v>
                </c:pt>
                <c:pt idx="402">
                  <c:v>5.9246152193075465</c:v>
                </c:pt>
                <c:pt idx="403">
                  <c:v>6.0566963796456541</c:v>
                </c:pt>
                <c:pt idx="404">
                  <c:v>6.1914701496632469</c:v>
                </c:pt>
                <c:pt idx="405">
                  <c:v>6.3288970928827526</c:v>
                </c:pt>
                <c:pt idx="406">
                  <c:v>6.468937378536018</c:v>
                </c:pt>
                <c:pt idx="407">
                  <c:v>6.6115507925511681</c:v>
                </c:pt>
                <c:pt idx="408">
                  <c:v>6.7566967491919128</c:v>
                </c:pt>
                <c:pt idx="409">
                  <c:v>6.9043343033019262</c:v>
                </c:pt>
                <c:pt idx="410">
                  <c:v>7.0544221631089314</c:v>
                </c:pt>
                <c:pt idx="411">
                  <c:v>7.2069187035449582</c:v>
                </c:pt>
                <c:pt idx="412">
                  <c:v>7.3617819800409139</c:v>
                </c:pt>
                <c:pt idx="413">
                  <c:v>7.5189697427554592</c:v>
                </c:pt>
                <c:pt idx="414">
                  <c:v>7.6784394511997682</c:v>
                </c:pt>
                <c:pt idx="415">
                  <c:v>7.840148289221232</c:v>
                </c:pt>
                <c:pt idx="416">
                  <c:v>8.0040531803108692</c:v>
                </c:pt>
                <c:pt idx="417">
                  <c:v>8.1701108032004566</c:v>
                </c:pt>
                <c:pt idx="418">
                  <c:v>8.3382776077168934</c:v>
                </c:pt>
                <c:pt idx="419">
                  <c:v>8.5085098308626499</c:v>
                </c:pt>
                <c:pt idx="420">
                  <c:v>8.6807635130922804</c:v>
                </c:pt>
                <c:pt idx="421">
                  <c:v>8.8549945147564166</c:v>
                </c:pt>
                <c:pt idx="422">
                  <c:v>9.0311585326855752</c:v>
                </c:pt>
                <c:pt idx="423">
                  <c:v>9.2092111168874329</c:v>
                </c:pt>
                <c:pt idx="424">
                  <c:v>9.3891076873321904</c:v>
                </c:pt>
                <c:pt idx="425">
                  <c:v>9.5708035508016991</c:v>
                </c:pt>
                <c:pt idx="426">
                  <c:v>9.7542539177789411</c:v>
                </c:pt>
                <c:pt idx="427">
                  <c:v>9.9394139193556246</c:v>
                </c:pt>
                <c:pt idx="428">
                  <c:v>10.126238624136208</c:v>
                </c:pt>
                <c:pt idx="429">
                  <c:v>10.314683055117952</c:v>
                </c:pt>
                <c:pt idx="430">
                  <c:v>10.504702206527156</c:v>
                </c:pt>
                <c:pt idx="431">
                  <c:v>10.696251060592614</c:v>
                </c:pt>
                <c:pt idx="432">
                  <c:v>10.889284604238341</c:v>
                </c:pt>
                <c:pt idx="433">
                  <c:v>11.08375784567802</c:v>
                </c:pt>
                <c:pt idx="434">
                  <c:v>11.279625830894672</c:v>
                </c:pt>
                <c:pt idx="435">
                  <c:v>11.476843659989743</c:v>
                </c:pt>
                <c:pt idx="436">
                  <c:v>11.675366503386202</c:v>
                </c:pt>
                <c:pt idx="437">
                  <c:v>11.875149617871541</c:v>
                </c:pt>
                <c:pt idx="438">
                  <c:v>12.076148362466485</c:v>
                </c:pt>
                <c:pt idx="439">
                  <c:v>12.278318214106505</c:v>
                </c:pt>
                <c:pt idx="440">
                  <c:v>12.4816147831236</c:v>
                </c:pt>
                <c:pt idx="441">
                  <c:v>12.685993828516295</c:v>
                </c:pt>
                <c:pt idx="442">
                  <c:v>12.891411272996811</c:v>
                </c:pt>
                <c:pt idx="443">
                  <c:v>13.097823217804436</c:v>
                </c:pt>
                <c:pt idx="444">
                  <c:v>13.305185957275285</c:v>
                </c:pt>
                <c:pt idx="445">
                  <c:v>13.513455993158663</c:v>
                </c:pt>
                <c:pt idx="446">
                  <c:v>13.722590048671176</c:v>
                </c:pt>
                <c:pt idx="447">
                  <c:v>13.932545082280141</c:v>
                </c:pt>
                <c:pt idx="448">
                  <c:v>14.143278301208316</c:v>
                </c:pt>
                <c:pt idx="449">
                  <c:v>14.354747174652662</c:v>
                </c:pt>
                <c:pt idx="450">
                  <c:v>14.566909446710241</c:v>
                </c:pt>
                <c:pt idx="451">
                  <c:v>14.7797231490048</c:v>
                </c:pt>
                <c:pt idx="452">
                  <c:v>14.993146613008257</c:v>
                </c:pt>
                <c:pt idx="453">
                  <c:v>15.207138482051635</c:v>
                </c:pt>
                <c:pt idx="454">
                  <c:v>15.421657723020566</c:v>
                </c:pt>
                <c:pt idx="455">
                  <c:v>15.63666363773082</c:v>
                </c:pt>
                <c:pt idx="456">
                  <c:v>15.852115873979814</c:v>
                </c:pt>
                <c:pt idx="457">
                  <c:v>16.067974436270724</c:v>
                </c:pt>
                <c:pt idx="458">
                  <c:v>16.284199696205746</c:v>
                </c:pt>
                <c:pt idx="459">
                  <c:v>16.50075240254597</c:v>
                </c:pt>
                <c:pt idx="460">
                  <c:v>16.717593690935519</c:v>
                </c:pt>
                <c:pt idx="461">
                  <c:v>16.9346850932879</c:v>
                </c:pt>
                <c:pt idx="462">
                  <c:v>17.151988546833227</c:v>
                </c:pt>
                <c:pt idx="463">
                  <c:v>17.369466402824948</c:v>
                </c:pt>
                <c:pt idx="464">
                  <c:v>17.58708143490546</c:v>
                </c:pt>
                <c:pt idx="465">
                  <c:v>17.804796847130014</c:v>
                </c:pt>
                <c:pt idx="466">
                  <c:v>18.022576281648984</c:v>
                </c:pt>
                <c:pt idx="467">
                  <c:v>18.24038382604861</c:v>
                </c:pt>
                <c:pt idx="468">
                  <c:v>18.458184020350899</c:v>
                </c:pt>
                <c:pt idx="469">
                  <c:v>18.675941863673561</c:v>
                </c:pt>
                <c:pt idx="470">
                  <c:v>18.893622820551066</c:v>
                </c:pt>
                <c:pt idx="471">
                  <c:v>19.1111928269186</c:v>
                </c:pt>
                <c:pt idx="472">
                  <c:v>19.328618295760307</c:v>
                </c:pt>
                <c:pt idx="473">
                  <c:v>19.54586612242435</c:v>
                </c:pt>
                <c:pt idx="474">
                  <c:v>19.76290368960672</c:v>
                </c:pt>
                <c:pt idx="475">
                  <c:v>19.979698872006612</c:v>
                </c:pt>
                <c:pt idx="476">
                  <c:v>20.196220040656147</c:v>
                </c:pt>
                <c:pt idx="477">
                  <c:v>20.412436066927526</c:v>
                </c:pt>
                <c:pt idx="478">
                  <c:v>20.628316326220844</c:v>
                </c:pt>
                <c:pt idx="479">
                  <c:v>20.843830701336231</c:v>
                </c:pt>
                <c:pt idx="480">
                  <c:v>21.058949585533878</c:v>
                </c:pt>
                <c:pt idx="481">
                  <c:v>21.273643885285942</c:v>
                </c:pt>
                <c:pt idx="482">
                  <c:v>21.487885022724534</c:v>
                </c:pt>
                <c:pt idx="483">
                  <c:v>21.701644937789858</c:v>
                </c:pt>
                <c:pt idx="484">
                  <c:v>21.91489609008315</c:v>
                </c:pt>
                <c:pt idx="485">
                  <c:v>22.127611460428941</c:v>
                </c:pt>
                <c:pt idx="486">
                  <c:v>22.339764552151379</c:v>
                </c:pt>
                <c:pt idx="487">
                  <c:v>22.551329392069572</c:v>
                </c:pt>
                <c:pt idx="488">
                  <c:v>22.762280531217041</c:v>
                </c:pt>
                <c:pt idx="489">
                  <c:v>22.972593045290115</c:v>
                </c:pt>
                <c:pt idx="490">
                  <c:v>23.182242534830987</c:v>
                </c:pt>
                <c:pt idx="491">
                  <c:v>23.391205125150531</c:v>
                </c:pt>
                <c:pt idx="492">
                  <c:v>23.599457465996231</c:v>
                </c:pt>
                <c:pt idx="493">
                  <c:v>23.806976730971126</c:v>
                </c:pt>
                <c:pt idx="494">
                  <c:v>24.013740616709036</c:v>
                </c:pt>
                <c:pt idx="495">
                  <c:v>24.219727341811979</c:v>
                </c:pt>
                <c:pt idx="496">
                  <c:v>24.424915645555583</c:v>
                </c:pt>
                <c:pt idx="497">
                  <c:v>24.629284786367929</c:v>
                </c:pt>
                <c:pt idx="498">
                  <c:v>24.832814540088261</c:v>
                </c:pt>
                <c:pt idx="499">
                  <c:v>25.035485198011017</c:v>
                </c:pt>
                <c:pt idx="500">
                  <c:v>25.237277564721172</c:v>
                </c:pt>
                <c:pt idx="501">
                  <c:v>25.438172955727133</c:v>
                </c:pt>
                <c:pt idx="502">
                  <c:v>25.638153194896823</c:v>
                </c:pt>
                <c:pt idx="503">
                  <c:v>25.837200611703082</c:v>
                </c:pt>
                <c:pt idx="504">
                  <c:v>26.035298038284413</c:v>
                </c:pt>
                <c:pt idx="505">
                  <c:v>26.232428806327047</c:v>
                </c:pt>
                <c:pt idx="506">
                  <c:v>26.428576743774222</c:v>
                </c:pt>
                <c:pt idx="507">
                  <c:v>26.623726171368734</c:v>
                </c:pt>
                <c:pt idx="508">
                  <c:v>26.817861899034728</c:v>
                </c:pt>
                <c:pt idx="509">
                  <c:v>27.010969222104617</c:v>
                </c:pt>
                <c:pt idx="510">
                  <c:v>27.203033917397008</c:v>
                </c:pt>
                <c:pt idx="511">
                  <c:v>27.394042239151474</c:v>
                </c:pt>
                <c:pt idx="512">
                  <c:v>27.583980914826199</c:v>
                </c:pt>
                <c:pt idx="513">
                  <c:v>27.772837140764011</c:v>
                </c:pt>
                <c:pt idx="514">
                  <c:v>27.960598577732718</c:v>
                </c:pt>
                <c:pt idx="515">
                  <c:v>28.147253346345256</c:v>
                </c:pt>
                <c:pt idx="516">
                  <c:v>28.332790022365582</c:v>
                </c:pt>
                <c:pt idx="517">
                  <c:v>28.517197631905596</c:v>
                </c:pt>
                <c:pt idx="518">
                  <c:v>28.700465646518531</c:v>
                </c:pt>
                <c:pt idx="519">
                  <c:v>28.882583978194692</c:v>
                </c:pt>
                <c:pt idx="520">
                  <c:v>29.063542974264418</c:v>
                </c:pt>
                <c:pt idx="521">
                  <c:v>29.243333412213818</c:v>
                </c:pt>
                <c:pt idx="522">
                  <c:v>29.421946494418407</c:v>
                </c:pt>
                <c:pt idx="523">
                  <c:v>29.59937384279986</c:v>
                </c:pt>
                <c:pt idx="524">
                  <c:v>29.775607493410885</c:v>
                </c:pt>
                <c:pt idx="525">
                  <c:v>29.950639890953163</c:v>
                </c:pt>
                <c:pt idx="526">
                  <c:v>30.124463883233286</c:v>
                </c:pt>
                <c:pt idx="527">
                  <c:v>30.297072715561491</c:v>
                </c:pt>
                <c:pt idx="528">
                  <c:v>30.468460025097865</c:v>
                </c:pt>
                <c:pt idx="529">
                  <c:v>30.638619835150639</c:v>
                </c:pt>
                <c:pt idx="530">
                  <c:v>30.807546549431212</c:v>
                </c:pt>
                <c:pt idx="531">
                  <c:v>30.975234946270099</c:v>
                </c:pt>
                <c:pt idx="532">
                  <c:v>31.141680172798392</c:v>
                </c:pt>
                <c:pt idx="533">
                  <c:v>31.306877739098827</c:v>
                </c:pt>
                <c:pt idx="534">
                  <c:v>31.470823512330565</c:v>
                </c:pt>
                <c:pt idx="535">
                  <c:v>31.633513710831977</c:v>
                </c:pt>
                <c:pt idx="536">
                  <c:v>31.794944898204953</c:v>
                </c:pt>
                <c:pt idx="537">
                  <c:v>31.955113977385036</c:v>
                </c:pt>
                <c:pt idx="538">
                  <c:v>32.114018184700832</c:v>
                </c:pt>
                <c:pt idx="539">
                  <c:v>32.271655083926454</c:v>
                </c:pt>
                <c:pt idx="540">
                  <c:v>32.428022560330554</c:v>
                </c:pt>
                <c:pt idx="541">
                  <c:v>32.583118814725225</c:v>
                </c:pt>
                <c:pt idx="542">
                  <c:v>32.736942357518465</c:v>
                </c:pt>
                <c:pt idx="543">
                  <c:v>32.889492002773153</c:v>
                </c:pt>
                <c:pt idx="544">
                  <c:v>33.040766862275767</c:v>
                </c:pt>
                <c:pt idx="545">
                  <c:v>33.19076633961788</c:v>
                </c:pt>
                <c:pt idx="546">
                  <c:v>33.339490124293555</c:v>
                </c:pt>
                <c:pt idx="547">
                  <c:v>33.486938185815184</c:v>
                </c:pt>
                <c:pt idx="548">
                  <c:v>33.633110767850837</c:v>
                </c:pt>
                <c:pt idx="549">
                  <c:v>33.778008382385586</c:v>
                </c:pt>
                <c:pt idx="550">
                  <c:v>33.921631803909484</c:v>
                </c:pt>
                <c:pt idx="551">
                  <c:v>34.063982063634484</c:v>
                </c:pt>
                <c:pt idx="552">
                  <c:v>34.205060443743037</c:v>
                </c:pt>
                <c:pt idx="553">
                  <c:v>34.344868471670168</c:v>
                </c:pt>
                <c:pt idx="554">
                  <c:v>34.48340791442179</c:v>
                </c:pt>
                <c:pt idx="555">
                  <c:v>34.620680772930747</c:v>
                </c:pt>
                <c:pt idx="556">
                  <c:v>34.756689276453123</c:v>
                </c:pt>
                <c:pt idx="557">
                  <c:v>34.891435877006472</c:v>
                </c:pt>
                <c:pt idx="558">
                  <c:v>35.024923243851845</c:v>
                </c:pt>
                <c:pt idx="559">
                  <c:v>35.1571542580214</c:v>
                </c:pt>
                <c:pt idx="560">
                  <c:v>35.288132006893328</c:v>
                </c:pt>
                <c:pt idx="561">
                  <c:v>35.417859778815469</c:v>
                </c:pt>
                <c:pt idx="562">
                  <c:v>35.546341057779401</c:v>
                </c:pt>
                <c:pt idx="563">
                  <c:v>35.673579518146305</c:v>
                </c:pt>
                <c:pt idx="564">
                  <c:v>35.799579019425849</c:v>
                </c:pt>
                <c:pt idx="565">
                  <c:v>35.924343601109491</c:v>
                </c:pt>
                <c:pt idx="566">
                  <c:v>36.047877477559432</c:v>
                </c:pt>
                <c:pt idx="567">
                  <c:v>36.170185032954329</c:v>
                </c:pt>
                <c:pt idx="568">
                  <c:v>36.29127081629251</c:v>
                </c:pt>
                <c:pt idx="569">
                  <c:v>36.411139536454293</c:v>
                </c:pt>
                <c:pt idx="570">
                  <c:v>36.529796057323715</c:v>
                </c:pt>
                <c:pt idx="571">
                  <c:v>36.647245392970838</c:v>
                </c:pt>
                <c:pt idx="572">
                  <c:v>36.763492702895356</c:v>
                </c:pt>
                <c:pt idx="573">
                  <c:v>36.878543287332235</c:v>
                </c:pt>
                <c:pt idx="574">
                  <c:v>36.992402582619974</c:v>
                </c:pt>
                <c:pt idx="575">
                  <c:v>37.105076156631988</c:v>
                </c:pt>
                <c:pt idx="576">
                  <c:v>37.216569704272004</c:v>
                </c:pt>
                <c:pt idx="577">
                  <c:v>37.326889043033674</c:v>
                </c:pt>
                <c:pt idx="578">
                  <c:v>37.43604010862456</c:v>
                </c:pt>
                <c:pt idx="579">
                  <c:v>37.544028950655623</c:v>
                </c:pt>
                <c:pt idx="580">
                  <c:v>37.650861728395761</c:v>
                </c:pt>
                <c:pt idx="581">
                  <c:v>37.756544706592031</c:v>
                </c:pt>
                <c:pt idx="582">
                  <c:v>37.861084251355742</c:v>
                </c:pt>
                <c:pt idx="583">
                  <c:v>37.964486826114495</c:v>
                </c:pt>
                <c:pt idx="584">
                  <c:v>38.066758987630365</c:v>
                </c:pt>
                <c:pt idx="585">
                  <c:v>38.167907382084358</c:v>
                </c:pt>
                <c:pt idx="586">
                  <c:v>38.267938741226793</c:v>
                </c:pt>
                <c:pt idx="587">
                  <c:v>38.366859878594234</c:v>
                </c:pt>
                <c:pt idx="588">
                  <c:v>38.464677685792367</c:v>
                </c:pt>
                <c:pt idx="589">
                  <c:v>38.561399128844982</c:v>
                </c:pt>
                <c:pt idx="590">
                  <c:v>38.657031244608874</c:v>
                </c:pt>
                <c:pt idx="591">
                  <c:v>38.751581137254448</c:v>
                </c:pt>
                <c:pt idx="592">
                  <c:v>38.845055974812077</c:v>
                </c:pt>
                <c:pt idx="593">
                  <c:v>38.937462985783547</c:v>
                </c:pt>
                <c:pt idx="594">
                  <c:v>39.028809455818703</c:v>
                </c:pt>
                <c:pt idx="595">
                  <c:v>39.119102724456724</c:v>
                </c:pt>
                <c:pt idx="596">
                  <c:v>39.208350181932104</c:v>
                </c:pt>
                <c:pt idx="597">
                  <c:v>39.296559266044326</c:v>
                </c:pt>
                <c:pt idx="598">
                  <c:v>39.383737459091648</c:v>
                </c:pt>
                <c:pt idx="599">
                  <c:v>39.469892284867797</c:v>
                </c:pt>
                <c:pt idx="600">
                  <c:v>39.555031305721734</c:v>
                </c:pt>
                <c:pt idx="601">
                  <c:v>39.639162119679931</c:v>
                </c:pt>
                <c:pt idx="602">
                  <c:v>39.722292357630181</c:v>
                </c:pt>
                <c:pt idx="603">
                  <c:v>39.804429680567296</c:v>
                </c:pt>
                <c:pt idx="604">
                  <c:v>39.885581776899464</c:v>
                </c:pt>
                <c:pt idx="605">
                  <c:v>39.965756359814947</c:v>
                </c:pt>
                <c:pt idx="606">
                  <c:v>40.044961164708759</c:v>
                </c:pt>
                <c:pt idx="607">
                  <c:v>40.123203946668411</c:v>
                </c:pt>
                <c:pt idx="608">
                  <c:v>40.200492478018617</c:v>
                </c:pt>
                <c:pt idx="609">
                  <c:v>40.276834545923656</c:v>
                </c:pt>
                <c:pt idx="610">
                  <c:v>40.35223795004751</c:v>
                </c:pt>
                <c:pt idx="611">
                  <c:v>40.426710500270659</c:v>
                </c:pt>
                <c:pt idx="612">
                  <c:v>40.500260014463102</c:v>
                </c:pt>
                <c:pt idx="613">
                  <c:v>40.572894316312905</c:v>
                </c:pt>
                <c:pt idx="614">
                  <c:v>40.644621233209676</c:v>
                </c:pt>
                <c:pt idx="615">
                  <c:v>40.71544859418205</c:v>
                </c:pt>
                <c:pt idx="616">
                  <c:v>40.785384227888905</c:v>
                </c:pt>
                <c:pt idx="617">
                  <c:v>40.854435960663338</c:v>
                </c:pt>
                <c:pt idx="618">
                  <c:v>40.922611614608648</c:v>
                </c:pt>
                <c:pt idx="619">
                  <c:v>40.989919005746003</c:v>
                </c:pt>
                <c:pt idx="620">
                  <c:v>41.056365942212608</c:v>
                </c:pt>
                <c:pt idx="621">
                  <c:v>41.12196022251004</c:v>
                </c:pt>
                <c:pt idx="622">
                  <c:v>41.18670963380179</c:v>
                </c:pt>
                <c:pt idx="623">
                  <c:v>41.250621950259557</c:v>
                </c:pt>
                <c:pt idx="624">
                  <c:v>41.313704931457103</c:v>
                </c:pt>
                <c:pt idx="625">
                  <c:v>41.375966320811607</c:v>
                </c:pt>
                <c:pt idx="626">
                  <c:v>41.437413844071209</c:v>
                </c:pt>
                <c:pt idx="627">
                  <c:v>41.498055207848296</c:v>
                </c:pt>
                <c:pt idx="628">
                  <c:v>41.557898098197775</c:v>
                </c:pt>
                <c:pt idx="629">
                  <c:v>41.616950179239538</c:v>
                </c:pt>
                <c:pt idx="630">
                  <c:v>41.675219091824481</c:v>
                </c:pt>
                <c:pt idx="631">
                  <c:v>41.732712452243341</c:v>
                </c:pt>
                <c:pt idx="632">
                  <c:v>41.789437850977386</c:v>
                </c:pt>
                <c:pt idx="633">
                  <c:v>41.845402851490739</c:v>
                </c:pt>
                <c:pt idx="634">
                  <c:v>41.900614989063058</c:v>
                </c:pt>
                <c:pt idx="635">
                  <c:v>41.9550817696622</c:v>
                </c:pt>
                <c:pt idx="636">
                  <c:v>42.008810668856093</c:v>
                </c:pt>
                <c:pt idx="637">
                  <c:v>42.061809130763052</c:v>
                </c:pt>
                <c:pt idx="638">
                  <c:v>42.114084567039754</c:v>
                </c:pt>
                <c:pt idx="639">
                  <c:v>42.165644355906331</c:v>
                </c:pt>
                <c:pt idx="640">
                  <c:v>42.216495841207902</c:v>
                </c:pt>
                <c:pt idx="641">
                  <c:v>42.266646331511502</c:v>
                </c:pt>
                <c:pt idx="642">
                  <c:v>42.316103099238219</c:v>
                </c:pt>
                <c:pt idx="643">
                  <c:v>42.364873379829433</c:v>
                </c:pt>
                <c:pt idx="644">
                  <c:v>42.412964370946604</c:v>
                </c:pt>
                <c:pt idx="645">
                  <c:v>42.460383231704263</c:v>
                </c:pt>
                <c:pt idx="646">
                  <c:v>42.507137081934708</c:v>
                </c:pt>
                <c:pt idx="647">
                  <c:v>42.553233001484891</c:v>
                </c:pt>
                <c:pt idx="648">
                  <c:v>42.598678029543606</c:v>
                </c:pt>
                <c:pt idx="649">
                  <c:v>42.64347916399943</c:v>
                </c:pt>
                <c:pt idx="650">
                  <c:v>42.68764336082792</c:v>
                </c:pt>
                <c:pt idx="651">
                  <c:v>42.731177533508038</c:v>
                </c:pt>
                <c:pt idx="652">
                  <c:v>42.774088552466644</c:v>
                </c:pt>
                <c:pt idx="653">
                  <c:v>42.816383244551027</c:v>
                </c:pt>
                <c:pt idx="654">
                  <c:v>42.858068392528132</c:v>
                </c:pt>
                <c:pt idx="655">
                  <c:v>42.899150734610707</c:v>
                </c:pt>
                <c:pt idx="656">
                  <c:v>42.939636964008926</c:v>
                </c:pt>
                <c:pt idx="657">
                  <c:v>42.939676835955773</c:v>
                </c:pt>
                <c:pt idx="658">
                  <c:v>42.93971670732185</c:v>
                </c:pt>
                <c:pt idx="659">
                  <c:v>42.939756578107179</c:v>
                </c:pt>
                <c:pt idx="660">
                  <c:v>42.939796448311796</c:v>
                </c:pt>
                <c:pt idx="661">
                  <c:v>42.939836317935644</c:v>
                </c:pt>
                <c:pt idx="662">
                  <c:v>42.939876186978772</c:v>
                </c:pt>
                <c:pt idx="663">
                  <c:v>42.939916055441181</c:v>
                </c:pt>
                <c:pt idx="664">
                  <c:v>42.939955923322877</c:v>
                </c:pt>
                <c:pt idx="665">
                  <c:v>42.93999579062384</c:v>
                </c:pt>
                <c:pt idx="666">
                  <c:v>42.940035657344126</c:v>
                </c:pt>
                <c:pt idx="667">
                  <c:v>42.940075523483706</c:v>
                </c:pt>
                <c:pt idx="668">
                  <c:v>42.940115389042603</c:v>
                </c:pt>
                <c:pt idx="669">
                  <c:v>42.940155254020787</c:v>
                </c:pt>
                <c:pt idx="670">
                  <c:v>42.940195118418323</c:v>
                </c:pt>
                <c:pt idx="671">
                  <c:v>42.940234982235175</c:v>
                </c:pt>
                <c:pt idx="672">
                  <c:v>42.940274845471379</c:v>
                </c:pt>
                <c:pt idx="673">
                  <c:v>42.940314708126913</c:v>
                </c:pt>
                <c:pt idx="674">
                  <c:v>42.940354570201812</c:v>
                </c:pt>
                <c:pt idx="675">
                  <c:v>42.940394431696021</c:v>
                </c:pt>
                <c:pt idx="676">
                  <c:v>42.940434292609645</c:v>
                </c:pt>
                <c:pt idx="677">
                  <c:v>42.940474152942592</c:v>
                </c:pt>
                <c:pt idx="678">
                  <c:v>42.940514012694941</c:v>
                </c:pt>
                <c:pt idx="679">
                  <c:v>42.940553871866662</c:v>
                </c:pt>
                <c:pt idx="680">
                  <c:v>42.940593730457763</c:v>
                </c:pt>
                <c:pt idx="681">
                  <c:v>42.940633588468273</c:v>
                </c:pt>
                <c:pt idx="682">
                  <c:v>42.94067344589817</c:v>
                </c:pt>
                <c:pt idx="683">
                  <c:v>42.940713302747483</c:v>
                </c:pt>
                <c:pt idx="684">
                  <c:v>42.940753159016189</c:v>
                </c:pt>
                <c:pt idx="685">
                  <c:v>42.940793014704319</c:v>
                </c:pt>
                <c:pt idx="686">
                  <c:v>42.940832869811885</c:v>
                </c:pt>
                <c:pt idx="687">
                  <c:v>42.940872724338917</c:v>
                </c:pt>
                <c:pt idx="688">
                  <c:v>42.940912578285335</c:v>
                </c:pt>
                <c:pt idx="689">
                  <c:v>42.940952431651233</c:v>
                </c:pt>
                <c:pt idx="690">
                  <c:v>42.940992284436561</c:v>
                </c:pt>
                <c:pt idx="691">
                  <c:v>42.941032136641383</c:v>
                </c:pt>
                <c:pt idx="692">
                  <c:v>42.941071988265641</c:v>
                </c:pt>
                <c:pt idx="693">
                  <c:v>42.941111839309372</c:v>
                </c:pt>
                <c:pt idx="694">
                  <c:v>42.941151689772589</c:v>
                </c:pt>
                <c:pt idx="695">
                  <c:v>42.941191539655286</c:v>
                </c:pt>
                <c:pt idx="696">
                  <c:v>42.941231388957476</c:v>
                </c:pt>
                <c:pt idx="697">
                  <c:v>42.941271237679167</c:v>
                </c:pt>
                <c:pt idx="698">
                  <c:v>42.941311085820352</c:v>
                </c:pt>
                <c:pt idx="699">
                  <c:v>42.941350933381045</c:v>
                </c:pt>
                <c:pt idx="700">
                  <c:v>42.941390780361282</c:v>
                </c:pt>
                <c:pt idx="701">
                  <c:v>42.941430626761019</c:v>
                </c:pt>
                <c:pt idx="702">
                  <c:v>42.941470472580278</c:v>
                </c:pt>
                <c:pt idx="703">
                  <c:v>42.941510317819088</c:v>
                </c:pt>
                <c:pt idx="704">
                  <c:v>42.941550162477441</c:v>
                </c:pt>
                <c:pt idx="705">
                  <c:v>42.941590006555337</c:v>
                </c:pt>
                <c:pt idx="706">
                  <c:v>42.941629850052784</c:v>
                </c:pt>
                <c:pt idx="707">
                  <c:v>42.941669692969811</c:v>
                </c:pt>
                <c:pt idx="708">
                  <c:v>42.941709535306394</c:v>
                </c:pt>
                <c:pt idx="709">
                  <c:v>42.94174937706255</c:v>
                </c:pt>
                <c:pt idx="710">
                  <c:v>42.941789218238299</c:v>
                </c:pt>
                <c:pt idx="711">
                  <c:v>42.941829058833626</c:v>
                </c:pt>
                <c:pt idx="712">
                  <c:v>42.941868898848554</c:v>
                </c:pt>
                <c:pt idx="713">
                  <c:v>42.941908738283075</c:v>
                </c:pt>
                <c:pt idx="714">
                  <c:v>42.941948577137225</c:v>
                </c:pt>
                <c:pt idx="715">
                  <c:v>42.941988415410968</c:v>
                </c:pt>
                <c:pt idx="716">
                  <c:v>42.942028253104333</c:v>
                </c:pt>
                <c:pt idx="717">
                  <c:v>42.94206809021734</c:v>
                </c:pt>
                <c:pt idx="718">
                  <c:v>42.942107926749962</c:v>
                </c:pt>
                <c:pt idx="719">
                  <c:v>42.942147762702227</c:v>
                </c:pt>
                <c:pt idx="720">
                  <c:v>42.942187598074149</c:v>
                </c:pt>
                <c:pt idx="721">
                  <c:v>42.942227432865728</c:v>
                </c:pt>
                <c:pt idx="722">
                  <c:v>42.942267267076964</c:v>
                </c:pt>
                <c:pt idx="723">
                  <c:v>42.942307100707843</c:v>
                </c:pt>
                <c:pt idx="724">
                  <c:v>42.942346933758429</c:v>
                </c:pt>
                <c:pt idx="725">
                  <c:v>42.94238676622868</c:v>
                </c:pt>
                <c:pt idx="726">
                  <c:v>42.942426598118601</c:v>
                </c:pt>
                <c:pt idx="727">
                  <c:v>42.942466429428229</c:v>
                </c:pt>
                <c:pt idx="728">
                  <c:v>42.942506260157543</c:v>
                </c:pt>
                <c:pt idx="729">
                  <c:v>42.942546090306585</c:v>
                </c:pt>
                <c:pt idx="730">
                  <c:v>42.942585919875313</c:v>
                </c:pt>
                <c:pt idx="731">
                  <c:v>42.942625748863755</c:v>
                </c:pt>
                <c:pt idx="732">
                  <c:v>42.942665577271953</c:v>
                </c:pt>
                <c:pt idx="733">
                  <c:v>42.942705405099858</c:v>
                </c:pt>
                <c:pt idx="734">
                  <c:v>42.942745232347491</c:v>
                </c:pt>
                <c:pt idx="735">
                  <c:v>42.942785059014881</c:v>
                </c:pt>
                <c:pt idx="736">
                  <c:v>42.942824885102013</c:v>
                </c:pt>
                <c:pt idx="737">
                  <c:v>42.942864710608923</c:v>
                </c:pt>
                <c:pt idx="738">
                  <c:v>42.942904535535575</c:v>
                </c:pt>
                <c:pt idx="739">
                  <c:v>42.942944359882006</c:v>
                </c:pt>
                <c:pt idx="740">
                  <c:v>42.942984183648214</c:v>
                </c:pt>
                <c:pt idx="741">
                  <c:v>42.9430240068342</c:v>
                </c:pt>
                <c:pt idx="742">
                  <c:v>42.943063829439978</c:v>
                </c:pt>
                <c:pt idx="743">
                  <c:v>42.943103651465563</c:v>
                </c:pt>
                <c:pt idx="744">
                  <c:v>42.943143472910947</c:v>
                </c:pt>
                <c:pt idx="745">
                  <c:v>42.943183293776102</c:v>
                </c:pt>
                <c:pt idx="746">
                  <c:v>42.943223114061126</c:v>
                </c:pt>
                <c:pt idx="747">
                  <c:v>42.943262933765936</c:v>
                </c:pt>
                <c:pt idx="748">
                  <c:v>42.943302752890595</c:v>
                </c:pt>
                <c:pt idx="749">
                  <c:v>42.943342571435089</c:v>
                </c:pt>
                <c:pt idx="750">
                  <c:v>42.943382389399417</c:v>
                </c:pt>
                <c:pt idx="751">
                  <c:v>42.943422206783573</c:v>
                </c:pt>
                <c:pt idx="752">
                  <c:v>42.943462023587607</c:v>
                </c:pt>
                <c:pt idx="753">
                  <c:v>42.943501839811489</c:v>
                </c:pt>
                <c:pt idx="754">
                  <c:v>42.943541655455242</c:v>
                </c:pt>
                <c:pt idx="755">
                  <c:v>42.943581470518858</c:v>
                </c:pt>
                <c:pt idx="756">
                  <c:v>42.943621285002372</c:v>
                </c:pt>
                <c:pt idx="757">
                  <c:v>42.943661098905764</c:v>
                </c:pt>
                <c:pt idx="758">
                  <c:v>42.943700912229055</c:v>
                </c:pt>
                <c:pt idx="759">
                  <c:v>42.943740724972223</c:v>
                </c:pt>
                <c:pt idx="760">
                  <c:v>42.943780537135325</c:v>
                </c:pt>
                <c:pt idx="761">
                  <c:v>42.94382034871834</c:v>
                </c:pt>
                <c:pt idx="762">
                  <c:v>42.943860159721261</c:v>
                </c:pt>
                <c:pt idx="763">
                  <c:v>42.943899970144102</c:v>
                </c:pt>
                <c:pt idx="764">
                  <c:v>42.943939779986877</c:v>
                </c:pt>
                <c:pt idx="765">
                  <c:v>42.943979589249601</c:v>
                </c:pt>
                <c:pt idx="766">
                  <c:v>42.944019397932237</c:v>
                </c:pt>
                <c:pt idx="767">
                  <c:v>42.944059206034858</c:v>
                </c:pt>
                <c:pt idx="768">
                  <c:v>42.944099013557427</c:v>
                </c:pt>
                <c:pt idx="769">
                  <c:v>42.944138820499958</c:v>
                </c:pt>
                <c:pt idx="770">
                  <c:v>42.944178626862467</c:v>
                </c:pt>
                <c:pt idx="771">
                  <c:v>42.944218432644945</c:v>
                </c:pt>
                <c:pt idx="772">
                  <c:v>42.9442582378474</c:v>
                </c:pt>
                <c:pt idx="773">
                  <c:v>42.944298042469846</c:v>
                </c:pt>
                <c:pt idx="774">
                  <c:v>42.944337846512319</c:v>
                </c:pt>
                <c:pt idx="775">
                  <c:v>42.944377649974754</c:v>
                </c:pt>
                <c:pt idx="776">
                  <c:v>42.944417452857216</c:v>
                </c:pt>
                <c:pt idx="777">
                  <c:v>42.944457255159705</c:v>
                </c:pt>
                <c:pt idx="778">
                  <c:v>42.944497056882199</c:v>
                </c:pt>
                <c:pt idx="779">
                  <c:v>42.944536858024698</c:v>
                </c:pt>
                <c:pt idx="780">
                  <c:v>42.94457665858728</c:v>
                </c:pt>
                <c:pt idx="781">
                  <c:v>42.944616458569882</c:v>
                </c:pt>
                <c:pt idx="782">
                  <c:v>42.944656257972525</c:v>
                </c:pt>
                <c:pt idx="783">
                  <c:v>42.944696056795252</c:v>
                </c:pt>
                <c:pt idx="784">
                  <c:v>42.944735855038019</c:v>
                </c:pt>
                <c:pt idx="785">
                  <c:v>42.944775652700841</c:v>
                </c:pt>
                <c:pt idx="786">
                  <c:v>42.944815449783761</c:v>
                </c:pt>
                <c:pt idx="787">
                  <c:v>42.944855246286771</c:v>
                </c:pt>
                <c:pt idx="788">
                  <c:v>42.944895042209843</c:v>
                </c:pt>
                <c:pt idx="789">
                  <c:v>42.944934837553014</c:v>
                </c:pt>
                <c:pt idx="790">
                  <c:v>42.944974632316253</c:v>
                </c:pt>
                <c:pt idx="791">
                  <c:v>42.945014426499654</c:v>
                </c:pt>
                <c:pt idx="792">
                  <c:v>42.945054220103152</c:v>
                </c:pt>
                <c:pt idx="793">
                  <c:v>42.945094013126734</c:v>
                </c:pt>
                <c:pt idx="794">
                  <c:v>42.945133805570464</c:v>
                </c:pt>
                <c:pt idx="795">
                  <c:v>42.945173597434341</c:v>
                </c:pt>
                <c:pt idx="796">
                  <c:v>42.945213388718336</c:v>
                </c:pt>
                <c:pt idx="797">
                  <c:v>42.945253179422473</c:v>
                </c:pt>
                <c:pt idx="798">
                  <c:v>42.945292969546799</c:v>
                </c:pt>
                <c:pt idx="799">
                  <c:v>42.945332759091229</c:v>
                </c:pt>
                <c:pt idx="800">
                  <c:v>42.945372548055857</c:v>
                </c:pt>
                <c:pt idx="801">
                  <c:v>42.945412336440661</c:v>
                </c:pt>
                <c:pt idx="802">
                  <c:v>42.945452124245612</c:v>
                </c:pt>
                <c:pt idx="803">
                  <c:v>42.945491911470789</c:v>
                </c:pt>
                <c:pt idx="804">
                  <c:v>42.945531698116149</c:v>
                </c:pt>
                <c:pt idx="805">
                  <c:v>42.945571484181684</c:v>
                </c:pt>
                <c:pt idx="806">
                  <c:v>42.945611269667431</c:v>
                </c:pt>
                <c:pt idx="807">
                  <c:v>42.945651054573389</c:v>
                </c:pt>
                <c:pt idx="808">
                  <c:v>42.945690838899552</c:v>
                </c:pt>
                <c:pt idx="809">
                  <c:v>42.945730622645947</c:v>
                </c:pt>
                <c:pt idx="810">
                  <c:v>42.945770405812581</c:v>
                </c:pt>
                <c:pt idx="811">
                  <c:v>42.945810188399442</c:v>
                </c:pt>
                <c:pt idx="812">
                  <c:v>42.945849970406556</c:v>
                </c:pt>
                <c:pt idx="813">
                  <c:v>42.945889751833889</c:v>
                </c:pt>
                <c:pt idx="814">
                  <c:v>42.945929532681511</c:v>
                </c:pt>
                <c:pt idx="815">
                  <c:v>42.94596931294938</c:v>
                </c:pt>
                <c:pt idx="816">
                  <c:v>42.94600909263751</c:v>
                </c:pt>
                <c:pt idx="817">
                  <c:v>42.946048871745916</c:v>
                </c:pt>
                <c:pt idx="818">
                  <c:v>42.946088650274618</c:v>
                </c:pt>
                <c:pt idx="819">
                  <c:v>42.946128428223588</c:v>
                </c:pt>
                <c:pt idx="820">
                  <c:v>42.946168205592876</c:v>
                </c:pt>
                <c:pt idx="821">
                  <c:v>42.946207982382461</c:v>
                </c:pt>
                <c:pt idx="822">
                  <c:v>42.946247758592328</c:v>
                </c:pt>
                <c:pt idx="823">
                  <c:v>42.94628753422252</c:v>
                </c:pt>
                <c:pt idx="824">
                  <c:v>42.946327309273045</c:v>
                </c:pt>
                <c:pt idx="825">
                  <c:v>42.946367083743901</c:v>
                </c:pt>
                <c:pt idx="826">
                  <c:v>42.946406857635061</c:v>
                </c:pt>
                <c:pt idx="827">
                  <c:v>42.946446630946589</c:v>
                </c:pt>
                <c:pt idx="828">
                  <c:v>42.946486403678442</c:v>
                </c:pt>
                <c:pt idx="829">
                  <c:v>42.946526175830655</c:v>
                </c:pt>
                <c:pt idx="830">
                  <c:v>42.946565947403236</c:v>
                </c:pt>
                <c:pt idx="831">
                  <c:v>42.946605718396157</c:v>
                </c:pt>
                <c:pt idx="832">
                  <c:v>42.946645488809459</c:v>
                </c:pt>
                <c:pt idx="833">
                  <c:v>42.946685258643157</c:v>
                </c:pt>
                <c:pt idx="834">
                  <c:v>42.946725027897244</c:v>
                </c:pt>
                <c:pt idx="835">
                  <c:v>42.946764796571713</c:v>
                </c:pt>
                <c:pt idx="836">
                  <c:v>42.946804564666571</c:v>
                </c:pt>
                <c:pt idx="837">
                  <c:v>42.946844332181833</c:v>
                </c:pt>
                <c:pt idx="838">
                  <c:v>42.946884099117497</c:v>
                </c:pt>
                <c:pt idx="839">
                  <c:v>42.946923865473586</c:v>
                </c:pt>
                <c:pt idx="840">
                  <c:v>42.946963631250114</c:v>
                </c:pt>
                <c:pt idx="841">
                  <c:v>42.947003396447059</c:v>
                </c:pt>
                <c:pt idx="842">
                  <c:v>42.947043161064435</c:v>
                </c:pt>
                <c:pt idx="843">
                  <c:v>42.947082925102272</c:v>
                </c:pt>
                <c:pt idx="844">
                  <c:v>42.947122688560547</c:v>
                </c:pt>
                <c:pt idx="845">
                  <c:v>42.947162451439276</c:v>
                </c:pt>
                <c:pt idx="846">
                  <c:v>42.947202213738478</c:v>
                </c:pt>
                <c:pt idx="847">
                  <c:v>42.947241975458148</c:v>
                </c:pt>
                <c:pt idx="848">
                  <c:v>42.947281736598271</c:v>
                </c:pt>
                <c:pt idx="849">
                  <c:v>42.947321497158896</c:v>
                </c:pt>
                <c:pt idx="850">
                  <c:v>42.947361257140017</c:v>
                </c:pt>
                <c:pt idx="851">
                  <c:v>42.947401016541619</c:v>
                </c:pt>
                <c:pt idx="852">
                  <c:v>42.947440775363717</c:v>
                </c:pt>
                <c:pt idx="853">
                  <c:v>42.947480533606338</c:v>
                </c:pt>
                <c:pt idx="854">
                  <c:v>42.947520291269463</c:v>
                </c:pt>
                <c:pt idx="855">
                  <c:v>42.947560048353111</c:v>
                </c:pt>
                <c:pt idx="856">
                  <c:v>42.94759980485729</c:v>
                </c:pt>
                <c:pt idx="857">
                  <c:v>42.947639560782001</c:v>
                </c:pt>
                <c:pt idx="858">
                  <c:v>42.94767931612725</c:v>
                </c:pt>
                <c:pt idx="859">
                  <c:v>42.947719070893051</c:v>
                </c:pt>
                <c:pt idx="860">
                  <c:v>42.947758825079383</c:v>
                </c:pt>
                <c:pt idx="861">
                  <c:v>42.947798578686303</c:v>
                </c:pt>
                <c:pt idx="862">
                  <c:v>42.947838331713768</c:v>
                </c:pt>
                <c:pt idx="863">
                  <c:v>42.947878084161822</c:v>
                </c:pt>
                <c:pt idx="864">
                  <c:v>42.947917836030435</c:v>
                </c:pt>
                <c:pt idx="865">
                  <c:v>42.947957587319664</c:v>
                </c:pt>
                <c:pt idx="866">
                  <c:v>42.947997338029452</c:v>
                </c:pt>
                <c:pt idx="867">
                  <c:v>42.948037088159857</c:v>
                </c:pt>
                <c:pt idx="868">
                  <c:v>42.94807683771085</c:v>
                </c:pt>
                <c:pt idx="869">
                  <c:v>42.948116586682474</c:v>
                </c:pt>
                <c:pt idx="870">
                  <c:v>42.948156335074692</c:v>
                </c:pt>
                <c:pt idx="871">
                  <c:v>42.948196082887563</c:v>
                </c:pt>
                <c:pt idx="872">
                  <c:v>42.948235830121057</c:v>
                </c:pt>
                <c:pt idx="873">
                  <c:v>42.948275576775174</c:v>
                </c:pt>
                <c:pt idx="874">
                  <c:v>42.948315322849936</c:v>
                </c:pt>
                <c:pt idx="875">
                  <c:v>42.948355068345364</c:v>
                </c:pt>
                <c:pt idx="876">
                  <c:v>42.948394813261466</c:v>
                </c:pt>
                <c:pt idx="877">
                  <c:v>42.948434557598198</c:v>
                </c:pt>
                <c:pt idx="878">
                  <c:v>42.948474301355603</c:v>
                </c:pt>
                <c:pt idx="879">
                  <c:v>42.948514044533702</c:v>
                </c:pt>
                <c:pt idx="880">
                  <c:v>42.948553787132454</c:v>
                </c:pt>
                <c:pt idx="881">
                  <c:v>42.948593529151921</c:v>
                </c:pt>
                <c:pt idx="882">
                  <c:v>42.948633270592076</c:v>
                </c:pt>
                <c:pt idx="883">
                  <c:v>42.948673011452925</c:v>
                </c:pt>
                <c:pt idx="884">
                  <c:v>42.948712751734483</c:v>
                </c:pt>
                <c:pt idx="885">
                  <c:v>42.948752491436764</c:v>
                </c:pt>
                <c:pt idx="886">
                  <c:v>42.948792230559768</c:v>
                </c:pt>
                <c:pt idx="887">
                  <c:v>42.948831969103495</c:v>
                </c:pt>
                <c:pt idx="888">
                  <c:v>42.948871707067944</c:v>
                </c:pt>
                <c:pt idx="889">
                  <c:v>42.948911444453145</c:v>
                </c:pt>
                <c:pt idx="890">
                  <c:v>42.948951181259105</c:v>
                </c:pt>
                <c:pt idx="891">
                  <c:v>42.948990917485801</c:v>
                </c:pt>
                <c:pt idx="892">
                  <c:v>42.949030653133256</c:v>
                </c:pt>
                <c:pt idx="893">
                  <c:v>42.949070388201484</c:v>
                </c:pt>
                <c:pt idx="894">
                  <c:v>42.949110122690485</c:v>
                </c:pt>
                <c:pt idx="895">
                  <c:v>42.949149856600265</c:v>
                </c:pt>
                <c:pt idx="896">
                  <c:v>42.949189589930839</c:v>
                </c:pt>
                <c:pt idx="897">
                  <c:v>42.949229322682193</c:v>
                </c:pt>
                <c:pt idx="898">
                  <c:v>42.949269054854355</c:v>
                </c:pt>
                <c:pt idx="899">
                  <c:v>42.949308786447332</c:v>
                </c:pt>
                <c:pt idx="900">
                  <c:v>42.94934851746109</c:v>
                </c:pt>
                <c:pt idx="901">
                  <c:v>42.949388247895698</c:v>
                </c:pt>
                <c:pt idx="902">
                  <c:v>42.949427977751121</c:v>
                </c:pt>
                <c:pt idx="903">
                  <c:v>42.949467707027367</c:v>
                </c:pt>
                <c:pt idx="904">
                  <c:v>42.949507435724442</c:v>
                </c:pt>
                <c:pt idx="905">
                  <c:v>42.949547163842368</c:v>
                </c:pt>
                <c:pt idx="906">
                  <c:v>42.949586891381138</c:v>
                </c:pt>
                <c:pt idx="907">
                  <c:v>42.949626618340808</c:v>
                </c:pt>
                <c:pt idx="908">
                  <c:v>42.949666344721301</c:v>
                </c:pt>
                <c:pt idx="909">
                  <c:v>42.94970607052268</c:v>
                </c:pt>
                <c:pt idx="910">
                  <c:v>42.949745795744924</c:v>
                </c:pt>
                <c:pt idx="911">
                  <c:v>42.949785520388055</c:v>
                </c:pt>
                <c:pt idx="912">
                  <c:v>42.949825244452072</c:v>
                </c:pt>
                <c:pt idx="913">
                  <c:v>42.949864967936982</c:v>
                </c:pt>
                <c:pt idx="914">
                  <c:v>42.949904690842807</c:v>
                </c:pt>
                <c:pt idx="915">
                  <c:v>42.949944413169533</c:v>
                </c:pt>
                <c:pt idx="916">
                  <c:v>42.94998413491718</c:v>
                </c:pt>
                <c:pt idx="917">
                  <c:v>42.95002385608575</c:v>
                </c:pt>
                <c:pt idx="918">
                  <c:v>42.950063576675241</c:v>
                </c:pt>
                <c:pt idx="919">
                  <c:v>42.950103296685668</c:v>
                </c:pt>
                <c:pt idx="920">
                  <c:v>42.950143016117039</c:v>
                </c:pt>
                <c:pt idx="921">
                  <c:v>42.950182734969353</c:v>
                </c:pt>
                <c:pt idx="922">
                  <c:v>42.950222453242638</c:v>
                </c:pt>
                <c:pt idx="923">
                  <c:v>42.950262170936867</c:v>
                </c:pt>
                <c:pt idx="924">
                  <c:v>42.950301888052053</c:v>
                </c:pt>
                <c:pt idx="925">
                  <c:v>42.950341604588225</c:v>
                </c:pt>
                <c:pt idx="926">
                  <c:v>42.950381320545382</c:v>
                </c:pt>
                <c:pt idx="927">
                  <c:v>42.950421035923519</c:v>
                </c:pt>
                <c:pt idx="928">
                  <c:v>42.950460750722662</c:v>
                </c:pt>
                <c:pt idx="929">
                  <c:v>42.950500464942799</c:v>
                </c:pt>
                <c:pt idx="930">
                  <c:v>42.950540178583914</c:v>
                </c:pt>
                <c:pt idx="931">
                  <c:v>42.950579891646065</c:v>
                </c:pt>
                <c:pt idx="932">
                  <c:v>42.950619604129244</c:v>
                </c:pt>
                <c:pt idx="933">
                  <c:v>42.950659316033445</c:v>
                </c:pt>
                <c:pt idx="934">
                  <c:v>42.950699027358638</c:v>
                </c:pt>
                <c:pt idx="935">
                  <c:v>42.950738738104924</c:v>
                </c:pt>
                <c:pt idx="936">
                  <c:v>42.950778448272246</c:v>
                </c:pt>
                <c:pt idx="937">
                  <c:v>42.950818157860603</c:v>
                </c:pt>
                <c:pt idx="938">
                  <c:v>42.950857866870017</c:v>
                </c:pt>
                <c:pt idx="939">
                  <c:v>42.950897575300502</c:v>
                </c:pt>
                <c:pt idx="940">
                  <c:v>42.950937283152044</c:v>
                </c:pt>
                <c:pt idx="941">
                  <c:v>42.950976990424692</c:v>
                </c:pt>
                <c:pt idx="942">
                  <c:v>42.951016697118398</c:v>
                </c:pt>
                <c:pt idx="943">
                  <c:v>42.951056403233203</c:v>
                </c:pt>
                <c:pt idx="944">
                  <c:v>42.9510961087691</c:v>
                </c:pt>
                <c:pt idx="945">
                  <c:v>42.951135813726111</c:v>
                </c:pt>
                <c:pt idx="946">
                  <c:v>42.951175518104222</c:v>
                </c:pt>
                <c:pt idx="947">
                  <c:v>42.95121522190346</c:v>
                </c:pt>
                <c:pt idx="948">
                  <c:v>42.95125492512382</c:v>
                </c:pt>
                <c:pt idx="949">
                  <c:v>42.9512946277653</c:v>
                </c:pt>
                <c:pt idx="950">
                  <c:v>42.951334329827901</c:v>
                </c:pt>
                <c:pt idx="951">
                  <c:v>42.951374031311687</c:v>
                </c:pt>
                <c:pt idx="952">
                  <c:v>42.951413732216565</c:v>
                </c:pt>
                <c:pt idx="953">
                  <c:v>42.951453432542635</c:v>
                </c:pt>
                <c:pt idx="954">
                  <c:v>42.951493132289876</c:v>
                </c:pt>
                <c:pt idx="955">
                  <c:v>42.951532831458238</c:v>
                </c:pt>
                <c:pt idx="956">
                  <c:v>42.951572530047798</c:v>
                </c:pt>
                <c:pt idx="957">
                  <c:v>42.951612228058551</c:v>
                </c:pt>
                <c:pt idx="958">
                  <c:v>42.951651925490481</c:v>
                </c:pt>
                <c:pt idx="959">
                  <c:v>42.95169162234361</c:v>
                </c:pt>
                <c:pt idx="960">
                  <c:v>42.951731318617938</c:v>
                </c:pt>
                <c:pt idx="961">
                  <c:v>42.951771014313465</c:v>
                </c:pt>
                <c:pt idx="962">
                  <c:v>42.951810709430227</c:v>
                </c:pt>
                <c:pt idx="963">
                  <c:v>42.95185040396818</c:v>
                </c:pt>
                <c:pt idx="964">
                  <c:v>42.951890097927354</c:v>
                </c:pt>
                <c:pt idx="965">
                  <c:v>42.951929791307784</c:v>
                </c:pt>
                <c:pt idx="966">
                  <c:v>42.951969484109426</c:v>
                </c:pt>
                <c:pt idx="967">
                  <c:v>42.952009176332332</c:v>
                </c:pt>
                <c:pt idx="968">
                  <c:v>42.952048867976515</c:v>
                </c:pt>
                <c:pt idx="969">
                  <c:v>42.952088559041925</c:v>
                </c:pt>
                <c:pt idx="970">
                  <c:v>42.952128249528613</c:v>
                </c:pt>
                <c:pt idx="971">
                  <c:v>42.952167939436563</c:v>
                </c:pt>
                <c:pt idx="972">
                  <c:v>42.952207628765784</c:v>
                </c:pt>
                <c:pt idx="973">
                  <c:v>42.952247317516296</c:v>
                </c:pt>
                <c:pt idx="974">
                  <c:v>42.952287005688078</c:v>
                </c:pt>
                <c:pt idx="975">
                  <c:v>42.952326693281186</c:v>
                </c:pt>
                <c:pt idx="976">
                  <c:v>42.952366380295587</c:v>
                </c:pt>
                <c:pt idx="977">
                  <c:v>42.952406066731292</c:v>
                </c:pt>
                <c:pt idx="978">
                  <c:v>42.952445752588325</c:v>
                </c:pt>
                <c:pt idx="979">
                  <c:v>42.952485437866692</c:v>
                </c:pt>
                <c:pt idx="980">
                  <c:v>42.952525122566371</c:v>
                </c:pt>
                <c:pt idx="981">
                  <c:v>42.952564806687384</c:v>
                </c:pt>
                <c:pt idx="982">
                  <c:v>42.952604490229739</c:v>
                </c:pt>
                <c:pt idx="983">
                  <c:v>42.952644173193455</c:v>
                </c:pt>
                <c:pt idx="984">
                  <c:v>42.952683855578506</c:v>
                </c:pt>
                <c:pt idx="985">
                  <c:v>42.952723537384948</c:v>
                </c:pt>
                <c:pt idx="986">
                  <c:v>42.952763218612745</c:v>
                </c:pt>
                <c:pt idx="987">
                  <c:v>42.952802899261918</c:v>
                </c:pt>
                <c:pt idx="988">
                  <c:v>42.952842579332469</c:v>
                </c:pt>
                <c:pt idx="989">
                  <c:v>42.952882258824395</c:v>
                </c:pt>
                <c:pt idx="990">
                  <c:v>42.952921937737727</c:v>
                </c:pt>
                <c:pt idx="991">
                  <c:v>42.952961616072471</c:v>
                </c:pt>
                <c:pt idx="992">
                  <c:v>42.953001293828599</c:v>
                </c:pt>
                <c:pt idx="993">
                  <c:v>42.953040971006146</c:v>
                </c:pt>
                <c:pt idx="994">
                  <c:v>42.95308064760512</c:v>
                </c:pt>
                <c:pt idx="995">
                  <c:v>42.953120323625512</c:v>
                </c:pt>
                <c:pt idx="996">
                  <c:v>42.953159999067346</c:v>
                </c:pt>
                <c:pt idx="997">
                  <c:v>42.953199673930634</c:v>
                </c:pt>
                <c:pt idx="998">
                  <c:v>42.953239348215341</c:v>
                </c:pt>
                <c:pt idx="999">
                  <c:v>42.953279021921503</c:v>
                </c:pt>
                <c:pt idx="1000">
                  <c:v>42.953318695049127</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3.7</c:v>
                </c:pt>
                <c:pt idx="1">
                  <c:v>3.71</c:v>
                </c:pt>
                <c:pt idx="2">
                  <c:v>3.7199999999999998</c:v>
                </c:pt>
                <c:pt idx="3">
                  <c:v>3.7299999999999995</c:v>
                </c:pt>
                <c:pt idx="4">
                  <c:v>3.7399999999999993</c:v>
                </c:pt>
                <c:pt idx="5">
                  <c:v>3.7499999999999991</c:v>
                </c:pt>
                <c:pt idx="6">
                  <c:v>3.7599999999999989</c:v>
                </c:pt>
                <c:pt idx="7">
                  <c:v>3.7699999999999987</c:v>
                </c:pt>
                <c:pt idx="8">
                  <c:v>3.7799999999999985</c:v>
                </c:pt>
                <c:pt idx="9">
                  <c:v>3.7899999999999983</c:v>
                </c:pt>
                <c:pt idx="10">
                  <c:v>3.799999999999998</c:v>
                </c:pt>
                <c:pt idx="11">
                  <c:v>3.8099999999999978</c:v>
                </c:pt>
                <c:pt idx="12">
                  <c:v>3.8199999999999976</c:v>
                </c:pt>
                <c:pt idx="13">
                  <c:v>3.8299999999999974</c:v>
                </c:pt>
                <c:pt idx="14">
                  <c:v>3.8399999999999972</c:v>
                </c:pt>
                <c:pt idx="15">
                  <c:v>3.849999999999997</c:v>
                </c:pt>
                <c:pt idx="16">
                  <c:v>3.8599999999999968</c:v>
                </c:pt>
                <c:pt idx="17">
                  <c:v>3.8699999999999966</c:v>
                </c:pt>
                <c:pt idx="18">
                  <c:v>3.8799999999999963</c:v>
                </c:pt>
                <c:pt idx="19">
                  <c:v>3.8899999999999961</c:v>
                </c:pt>
                <c:pt idx="20">
                  <c:v>3.8999999999999959</c:v>
                </c:pt>
                <c:pt idx="21">
                  <c:v>3.9099999999999957</c:v>
                </c:pt>
                <c:pt idx="22">
                  <c:v>3.9199999999999955</c:v>
                </c:pt>
                <c:pt idx="23">
                  <c:v>3.9299999999999953</c:v>
                </c:pt>
                <c:pt idx="24">
                  <c:v>3.9399999999999951</c:v>
                </c:pt>
                <c:pt idx="25">
                  <c:v>3.9499999999999948</c:v>
                </c:pt>
                <c:pt idx="26">
                  <c:v>3.9599999999999946</c:v>
                </c:pt>
                <c:pt idx="27">
                  <c:v>3.9699999999999944</c:v>
                </c:pt>
                <c:pt idx="28">
                  <c:v>3.9799999999999942</c:v>
                </c:pt>
                <c:pt idx="29">
                  <c:v>3.989999999999994</c:v>
                </c:pt>
                <c:pt idx="30">
                  <c:v>3.9999999999999938</c:v>
                </c:pt>
                <c:pt idx="31">
                  <c:v>4.0099999999999936</c:v>
                </c:pt>
                <c:pt idx="32">
                  <c:v>4.0199999999999934</c:v>
                </c:pt>
                <c:pt idx="33">
                  <c:v>4.0299999999999931</c:v>
                </c:pt>
                <c:pt idx="34">
                  <c:v>4.0399999999999929</c:v>
                </c:pt>
                <c:pt idx="35">
                  <c:v>4.0499999999999927</c:v>
                </c:pt>
                <c:pt idx="36">
                  <c:v>4.0599999999999925</c:v>
                </c:pt>
                <c:pt idx="37">
                  <c:v>4.0699999999999923</c:v>
                </c:pt>
                <c:pt idx="38">
                  <c:v>4.0799999999999921</c:v>
                </c:pt>
                <c:pt idx="39">
                  <c:v>4.0899999999999919</c:v>
                </c:pt>
                <c:pt idx="40">
                  <c:v>4.0999999999999917</c:v>
                </c:pt>
                <c:pt idx="41">
                  <c:v>4.1099999999999914</c:v>
                </c:pt>
                <c:pt idx="42">
                  <c:v>4.1199999999999912</c:v>
                </c:pt>
                <c:pt idx="43">
                  <c:v>4.129999999999991</c:v>
                </c:pt>
                <c:pt idx="44">
                  <c:v>4.1399999999999908</c:v>
                </c:pt>
                <c:pt idx="45">
                  <c:v>4.1499999999999906</c:v>
                </c:pt>
                <c:pt idx="46">
                  <c:v>4.1599999999999904</c:v>
                </c:pt>
                <c:pt idx="47">
                  <c:v>4.1699999999999902</c:v>
                </c:pt>
                <c:pt idx="48">
                  <c:v>4.1799999999999899</c:v>
                </c:pt>
                <c:pt idx="49">
                  <c:v>4.1899999999999897</c:v>
                </c:pt>
                <c:pt idx="50">
                  <c:v>4.1999999999999895</c:v>
                </c:pt>
                <c:pt idx="51">
                  <c:v>4.2099999999999893</c:v>
                </c:pt>
                <c:pt idx="52">
                  <c:v>4.2199999999999891</c:v>
                </c:pt>
                <c:pt idx="53">
                  <c:v>4.2299999999999889</c:v>
                </c:pt>
                <c:pt idx="54">
                  <c:v>4.2399999999999887</c:v>
                </c:pt>
                <c:pt idx="55">
                  <c:v>4.2499999999999885</c:v>
                </c:pt>
                <c:pt idx="56">
                  <c:v>4.2599999999999882</c:v>
                </c:pt>
                <c:pt idx="57">
                  <c:v>4.269999999999988</c:v>
                </c:pt>
                <c:pt idx="58">
                  <c:v>4.2799999999999878</c:v>
                </c:pt>
                <c:pt idx="59">
                  <c:v>4.2899999999999876</c:v>
                </c:pt>
                <c:pt idx="60">
                  <c:v>4.2999999999999874</c:v>
                </c:pt>
                <c:pt idx="61">
                  <c:v>4.3099999999999872</c:v>
                </c:pt>
                <c:pt idx="62">
                  <c:v>4.319999999999987</c:v>
                </c:pt>
                <c:pt idx="63">
                  <c:v>4.3299999999999867</c:v>
                </c:pt>
                <c:pt idx="64">
                  <c:v>4.3399999999999865</c:v>
                </c:pt>
                <c:pt idx="65">
                  <c:v>4.3499999999999863</c:v>
                </c:pt>
                <c:pt idx="66">
                  <c:v>4.3599999999999861</c:v>
                </c:pt>
                <c:pt idx="67">
                  <c:v>4.3699999999999859</c:v>
                </c:pt>
                <c:pt idx="68">
                  <c:v>4.3799999999999857</c:v>
                </c:pt>
                <c:pt idx="69">
                  <c:v>4.3899999999999855</c:v>
                </c:pt>
                <c:pt idx="70">
                  <c:v>4.3999999999999853</c:v>
                </c:pt>
                <c:pt idx="71">
                  <c:v>4.409999999999985</c:v>
                </c:pt>
                <c:pt idx="72">
                  <c:v>4.4199999999999848</c:v>
                </c:pt>
                <c:pt idx="73">
                  <c:v>4.4299999999999846</c:v>
                </c:pt>
                <c:pt idx="74">
                  <c:v>4.4399999999999844</c:v>
                </c:pt>
                <c:pt idx="75">
                  <c:v>4.4499999999999842</c:v>
                </c:pt>
                <c:pt idx="76">
                  <c:v>4.459999999999984</c:v>
                </c:pt>
                <c:pt idx="77">
                  <c:v>4.4699999999999838</c:v>
                </c:pt>
                <c:pt idx="78">
                  <c:v>4.4799999999999836</c:v>
                </c:pt>
                <c:pt idx="79">
                  <c:v>4.4899999999999833</c:v>
                </c:pt>
                <c:pt idx="80">
                  <c:v>4.4999999999999831</c:v>
                </c:pt>
                <c:pt idx="81">
                  <c:v>4.5099999999999829</c:v>
                </c:pt>
                <c:pt idx="82">
                  <c:v>4.5199999999999827</c:v>
                </c:pt>
                <c:pt idx="83">
                  <c:v>4.5299999999999825</c:v>
                </c:pt>
                <c:pt idx="84">
                  <c:v>4.5399999999999823</c:v>
                </c:pt>
                <c:pt idx="85">
                  <c:v>4.5499999999999821</c:v>
                </c:pt>
                <c:pt idx="86">
                  <c:v>4.5599999999999818</c:v>
                </c:pt>
                <c:pt idx="87">
                  <c:v>4.5699999999999816</c:v>
                </c:pt>
                <c:pt idx="88">
                  <c:v>4.5799999999999814</c:v>
                </c:pt>
                <c:pt idx="89">
                  <c:v>4.5899999999999812</c:v>
                </c:pt>
                <c:pt idx="90">
                  <c:v>4.599999999999981</c:v>
                </c:pt>
                <c:pt idx="91">
                  <c:v>4.6099999999999808</c:v>
                </c:pt>
                <c:pt idx="92">
                  <c:v>4.6199999999999806</c:v>
                </c:pt>
                <c:pt idx="93">
                  <c:v>4.6299999999999804</c:v>
                </c:pt>
                <c:pt idx="94">
                  <c:v>4.6399999999999801</c:v>
                </c:pt>
                <c:pt idx="95">
                  <c:v>4.6499999999999799</c:v>
                </c:pt>
                <c:pt idx="96">
                  <c:v>4.6599999999999797</c:v>
                </c:pt>
                <c:pt idx="97">
                  <c:v>4.6699999999999795</c:v>
                </c:pt>
                <c:pt idx="98">
                  <c:v>4.6799999999999793</c:v>
                </c:pt>
                <c:pt idx="99">
                  <c:v>4.6899999999999791</c:v>
                </c:pt>
                <c:pt idx="100">
                  <c:v>4.6999999999999789</c:v>
                </c:pt>
                <c:pt idx="101">
                  <c:v>4.7099999999999786</c:v>
                </c:pt>
                <c:pt idx="102">
                  <c:v>4.7199999999999784</c:v>
                </c:pt>
                <c:pt idx="103">
                  <c:v>4.7299999999999782</c:v>
                </c:pt>
                <c:pt idx="104">
                  <c:v>4.739999999999978</c:v>
                </c:pt>
                <c:pt idx="105">
                  <c:v>4.7499999999999778</c:v>
                </c:pt>
                <c:pt idx="106">
                  <c:v>4.7599999999999776</c:v>
                </c:pt>
                <c:pt idx="107">
                  <c:v>4.7699999999999774</c:v>
                </c:pt>
                <c:pt idx="108">
                  <c:v>4.7799999999999772</c:v>
                </c:pt>
                <c:pt idx="109">
                  <c:v>4.7899999999999769</c:v>
                </c:pt>
                <c:pt idx="110">
                  <c:v>4.7999999999999767</c:v>
                </c:pt>
                <c:pt idx="111">
                  <c:v>4.8099999999999765</c:v>
                </c:pt>
                <c:pt idx="112">
                  <c:v>4.8199999999999763</c:v>
                </c:pt>
                <c:pt idx="113">
                  <c:v>4.8299999999999761</c:v>
                </c:pt>
                <c:pt idx="114">
                  <c:v>4.8399999999999759</c:v>
                </c:pt>
                <c:pt idx="115">
                  <c:v>4.8499999999999757</c:v>
                </c:pt>
                <c:pt idx="116">
                  <c:v>4.8599999999999755</c:v>
                </c:pt>
                <c:pt idx="117">
                  <c:v>4.8699999999999752</c:v>
                </c:pt>
                <c:pt idx="118">
                  <c:v>4.879999999999975</c:v>
                </c:pt>
                <c:pt idx="119">
                  <c:v>4.8899999999999748</c:v>
                </c:pt>
                <c:pt idx="120">
                  <c:v>4.8999999999999746</c:v>
                </c:pt>
                <c:pt idx="121">
                  <c:v>4.9099999999999744</c:v>
                </c:pt>
                <c:pt idx="122">
                  <c:v>4.9199999999999742</c:v>
                </c:pt>
                <c:pt idx="123">
                  <c:v>4.929999999999974</c:v>
                </c:pt>
                <c:pt idx="124">
                  <c:v>4.9399999999999737</c:v>
                </c:pt>
                <c:pt idx="125">
                  <c:v>4.9499999999999735</c:v>
                </c:pt>
                <c:pt idx="126">
                  <c:v>4.9599999999999733</c:v>
                </c:pt>
                <c:pt idx="127">
                  <c:v>4.9699999999999731</c:v>
                </c:pt>
                <c:pt idx="128">
                  <c:v>4.9799999999999729</c:v>
                </c:pt>
                <c:pt idx="129">
                  <c:v>4.9899999999999727</c:v>
                </c:pt>
                <c:pt idx="130">
                  <c:v>4.9999999999999725</c:v>
                </c:pt>
                <c:pt idx="131">
                  <c:v>5.0099999999999723</c:v>
                </c:pt>
                <c:pt idx="132">
                  <c:v>5.019999999999972</c:v>
                </c:pt>
                <c:pt idx="133">
                  <c:v>5.0299999999999718</c:v>
                </c:pt>
                <c:pt idx="134">
                  <c:v>5.0399999999999716</c:v>
                </c:pt>
                <c:pt idx="135">
                  <c:v>5.0499999999999714</c:v>
                </c:pt>
                <c:pt idx="136">
                  <c:v>5.0599999999999712</c:v>
                </c:pt>
                <c:pt idx="137">
                  <c:v>5.069999999999971</c:v>
                </c:pt>
                <c:pt idx="138">
                  <c:v>5.0799999999999708</c:v>
                </c:pt>
                <c:pt idx="139">
                  <c:v>5.0899999999999705</c:v>
                </c:pt>
                <c:pt idx="140">
                  <c:v>5.0999999999999703</c:v>
                </c:pt>
                <c:pt idx="141">
                  <c:v>5.1099999999999701</c:v>
                </c:pt>
                <c:pt idx="142">
                  <c:v>5.1199999999999699</c:v>
                </c:pt>
                <c:pt idx="143">
                  <c:v>5.1299999999999697</c:v>
                </c:pt>
                <c:pt idx="144">
                  <c:v>5.1399999999999695</c:v>
                </c:pt>
                <c:pt idx="145">
                  <c:v>5.1499999999999693</c:v>
                </c:pt>
                <c:pt idx="146">
                  <c:v>5.1599999999999691</c:v>
                </c:pt>
                <c:pt idx="147">
                  <c:v>5.1699999999999688</c:v>
                </c:pt>
                <c:pt idx="148">
                  <c:v>5.1799999999999686</c:v>
                </c:pt>
                <c:pt idx="149">
                  <c:v>5.1899999999999684</c:v>
                </c:pt>
                <c:pt idx="150">
                  <c:v>5.1999999999999682</c:v>
                </c:pt>
                <c:pt idx="151">
                  <c:v>5.209999999999968</c:v>
                </c:pt>
                <c:pt idx="152">
                  <c:v>5.2199999999999678</c:v>
                </c:pt>
                <c:pt idx="153">
                  <c:v>5.2299999999999676</c:v>
                </c:pt>
                <c:pt idx="154">
                  <c:v>5.2399999999999674</c:v>
                </c:pt>
                <c:pt idx="155">
                  <c:v>5.2499999999999671</c:v>
                </c:pt>
                <c:pt idx="156">
                  <c:v>5.2599999999999669</c:v>
                </c:pt>
                <c:pt idx="157">
                  <c:v>5.2699999999999667</c:v>
                </c:pt>
                <c:pt idx="158">
                  <c:v>5.2799999999999665</c:v>
                </c:pt>
                <c:pt idx="159">
                  <c:v>5.2899999999999663</c:v>
                </c:pt>
                <c:pt idx="160">
                  <c:v>5.2999999999999661</c:v>
                </c:pt>
                <c:pt idx="161">
                  <c:v>5.3099999999999659</c:v>
                </c:pt>
                <c:pt idx="162">
                  <c:v>5.3199999999999656</c:v>
                </c:pt>
                <c:pt idx="163">
                  <c:v>5.3299999999999654</c:v>
                </c:pt>
                <c:pt idx="164">
                  <c:v>5.3399999999999652</c:v>
                </c:pt>
                <c:pt idx="165">
                  <c:v>5.349999999999965</c:v>
                </c:pt>
                <c:pt idx="166">
                  <c:v>5.3599999999999648</c:v>
                </c:pt>
                <c:pt idx="167">
                  <c:v>5.3699999999999646</c:v>
                </c:pt>
                <c:pt idx="168">
                  <c:v>5.3799999999999644</c:v>
                </c:pt>
                <c:pt idx="169">
                  <c:v>5.3899999999999642</c:v>
                </c:pt>
                <c:pt idx="170">
                  <c:v>5.3999999999999639</c:v>
                </c:pt>
                <c:pt idx="171">
                  <c:v>5.4099999999999637</c:v>
                </c:pt>
                <c:pt idx="172">
                  <c:v>5.4199999999999635</c:v>
                </c:pt>
                <c:pt idx="173">
                  <c:v>5.4299999999999633</c:v>
                </c:pt>
                <c:pt idx="174">
                  <c:v>5.4399999999999631</c:v>
                </c:pt>
                <c:pt idx="175">
                  <c:v>5.4499999999999629</c:v>
                </c:pt>
                <c:pt idx="176">
                  <c:v>5.4599999999999627</c:v>
                </c:pt>
                <c:pt idx="177">
                  <c:v>5.4699999999999624</c:v>
                </c:pt>
                <c:pt idx="178">
                  <c:v>5.4799999999999622</c:v>
                </c:pt>
                <c:pt idx="179">
                  <c:v>5.489999999999962</c:v>
                </c:pt>
                <c:pt idx="180">
                  <c:v>5.4999999999999618</c:v>
                </c:pt>
                <c:pt idx="181">
                  <c:v>5.5099999999999616</c:v>
                </c:pt>
                <c:pt idx="182">
                  <c:v>5.5199999999999614</c:v>
                </c:pt>
                <c:pt idx="183">
                  <c:v>5.5299999999999612</c:v>
                </c:pt>
                <c:pt idx="184">
                  <c:v>5.539999999999961</c:v>
                </c:pt>
                <c:pt idx="185">
                  <c:v>5.5499999999999607</c:v>
                </c:pt>
                <c:pt idx="186">
                  <c:v>5.5599999999999605</c:v>
                </c:pt>
                <c:pt idx="187">
                  <c:v>5.5699999999999603</c:v>
                </c:pt>
                <c:pt idx="188">
                  <c:v>5.5799999999999601</c:v>
                </c:pt>
                <c:pt idx="189">
                  <c:v>5.5899999999999599</c:v>
                </c:pt>
                <c:pt idx="190">
                  <c:v>5.5999999999999597</c:v>
                </c:pt>
                <c:pt idx="191">
                  <c:v>5.6099999999999595</c:v>
                </c:pt>
                <c:pt idx="192">
                  <c:v>5.6199999999999593</c:v>
                </c:pt>
                <c:pt idx="193">
                  <c:v>5.629999999999959</c:v>
                </c:pt>
                <c:pt idx="194">
                  <c:v>5.6399999999999588</c:v>
                </c:pt>
                <c:pt idx="195">
                  <c:v>5.6499999999999586</c:v>
                </c:pt>
                <c:pt idx="196">
                  <c:v>5.6599999999999584</c:v>
                </c:pt>
                <c:pt idx="197">
                  <c:v>5.6699999999999582</c:v>
                </c:pt>
                <c:pt idx="198">
                  <c:v>5.679999999999958</c:v>
                </c:pt>
                <c:pt idx="199">
                  <c:v>5.6899999999999578</c:v>
                </c:pt>
                <c:pt idx="200">
                  <c:v>5.6999999999999575</c:v>
                </c:pt>
                <c:pt idx="201">
                  <c:v>5.7999999999999572</c:v>
                </c:pt>
                <c:pt idx="202">
                  <c:v>5.8999999999999568</c:v>
                </c:pt>
                <c:pt idx="203">
                  <c:v>5.9999999999999565</c:v>
                </c:pt>
                <c:pt idx="204">
                  <c:v>6.0999999999999561</c:v>
                </c:pt>
                <c:pt idx="205">
                  <c:v>6.1999999999999558</c:v>
                </c:pt>
                <c:pt idx="206">
                  <c:v>6.2999999999999554</c:v>
                </c:pt>
                <c:pt idx="207">
                  <c:v>6.3999999999999551</c:v>
                </c:pt>
                <c:pt idx="208">
                  <c:v>6.4999999999999547</c:v>
                </c:pt>
                <c:pt idx="209">
                  <c:v>6.5999999999999543</c:v>
                </c:pt>
                <c:pt idx="210">
                  <c:v>6.699999999999954</c:v>
                </c:pt>
                <c:pt idx="211">
                  <c:v>6.7999999999999536</c:v>
                </c:pt>
                <c:pt idx="212">
                  <c:v>6.8999999999999533</c:v>
                </c:pt>
                <c:pt idx="213">
                  <c:v>6.9999999999999529</c:v>
                </c:pt>
                <c:pt idx="214">
                  <c:v>7.0999999999999526</c:v>
                </c:pt>
                <c:pt idx="215">
                  <c:v>7.1999999999999522</c:v>
                </c:pt>
                <c:pt idx="216">
                  <c:v>7.2999999999999519</c:v>
                </c:pt>
                <c:pt idx="217">
                  <c:v>7.3999999999999515</c:v>
                </c:pt>
                <c:pt idx="218">
                  <c:v>7.4999999999999512</c:v>
                </c:pt>
                <c:pt idx="219">
                  <c:v>7.5999999999999508</c:v>
                </c:pt>
                <c:pt idx="220">
                  <c:v>7.6999999999999504</c:v>
                </c:pt>
                <c:pt idx="221">
                  <c:v>7.7999999999999501</c:v>
                </c:pt>
                <c:pt idx="222">
                  <c:v>7.8999999999999497</c:v>
                </c:pt>
                <c:pt idx="223">
                  <c:v>7.9999999999999494</c:v>
                </c:pt>
                <c:pt idx="224">
                  <c:v>8.0999999999999499</c:v>
                </c:pt>
                <c:pt idx="225">
                  <c:v>8.1999999999999496</c:v>
                </c:pt>
                <c:pt idx="226">
                  <c:v>8.2999999999999492</c:v>
                </c:pt>
                <c:pt idx="227">
                  <c:v>8.3999999999999488</c:v>
                </c:pt>
                <c:pt idx="228">
                  <c:v>8.4999999999999485</c:v>
                </c:pt>
                <c:pt idx="229">
                  <c:v>8.5999999999999481</c:v>
                </c:pt>
                <c:pt idx="230">
                  <c:v>8.6999999999999478</c:v>
                </c:pt>
                <c:pt idx="231">
                  <c:v>8.7999999999999474</c:v>
                </c:pt>
                <c:pt idx="232">
                  <c:v>8.8999999999999471</c:v>
                </c:pt>
                <c:pt idx="233">
                  <c:v>8.9999999999999467</c:v>
                </c:pt>
                <c:pt idx="234">
                  <c:v>9.0999999999999464</c:v>
                </c:pt>
                <c:pt idx="235">
                  <c:v>9.199999999999946</c:v>
                </c:pt>
                <c:pt idx="236">
                  <c:v>9.2999999999999456</c:v>
                </c:pt>
                <c:pt idx="237">
                  <c:v>9.3999999999999453</c:v>
                </c:pt>
                <c:pt idx="238">
                  <c:v>9.4999999999999449</c:v>
                </c:pt>
                <c:pt idx="239">
                  <c:v>9.5999999999999446</c:v>
                </c:pt>
                <c:pt idx="240">
                  <c:v>9.6999999999999442</c:v>
                </c:pt>
                <c:pt idx="241">
                  <c:v>9.7999999999999439</c:v>
                </c:pt>
                <c:pt idx="242">
                  <c:v>9.8999999999999435</c:v>
                </c:pt>
                <c:pt idx="243">
                  <c:v>9.9999999999999432</c:v>
                </c:pt>
                <c:pt idx="244">
                  <c:v>10.099999999999943</c:v>
                </c:pt>
                <c:pt idx="245">
                  <c:v>10.199999999999942</c:v>
                </c:pt>
                <c:pt idx="246">
                  <c:v>10.299999999999942</c:v>
                </c:pt>
                <c:pt idx="247">
                  <c:v>10.399999999999942</c:v>
                </c:pt>
                <c:pt idx="248">
                  <c:v>10.499999999999941</c:v>
                </c:pt>
                <c:pt idx="249">
                  <c:v>10.599999999999941</c:v>
                </c:pt>
                <c:pt idx="250">
                  <c:v>10.699999999999941</c:v>
                </c:pt>
                <c:pt idx="251">
                  <c:v>10.79999999999994</c:v>
                </c:pt>
                <c:pt idx="252">
                  <c:v>10.89999999999994</c:v>
                </c:pt>
                <c:pt idx="253">
                  <c:v>10.99999999999994</c:v>
                </c:pt>
                <c:pt idx="254">
                  <c:v>11.099999999999939</c:v>
                </c:pt>
                <c:pt idx="255">
                  <c:v>11.199999999999939</c:v>
                </c:pt>
                <c:pt idx="256">
                  <c:v>11.299999999999939</c:v>
                </c:pt>
                <c:pt idx="257">
                  <c:v>11.399999999999938</c:v>
                </c:pt>
                <c:pt idx="258">
                  <c:v>11.499999999999938</c:v>
                </c:pt>
                <c:pt idx="259">
                  <c:v>11.599999999999937</c:v>
                </c:pt>
                <c:pt idx="260">
                  <c:v>11.699999999999937</c:v>
                </c:pt>
                <c:pt idx="261">
                  <c:v>11.799999999999937</c:v>
                </c:pt>
                <c:pt idx="262">
                  <c:v>11.899999999999936</c:v>
                </c:pt>
                <c:pt idx="263">
                  <c:v>11.999999999999936</c:v>
                </c:pt>
                <c:pt idx="264">
                  <c:v>12.099999999999936</c:v>
                </c:pt>
                <c:pt idx="265">
                  <c:v>12.199999999999935</c:v>
                </c:pt>
                <c:pt idx="266">
                  <c:v>12.299999999999935</c:v>
                </c:pt>
                <c:pt idx="267">
                  <c:v>12.399999999999935</c:v>
                </c:pt>
                <c:pt idx="268">
                  <c:v>12.499999999999934</c:v>
                </c:pt>
                <c:pt idx="269">
                  <c:v>12.599999999999934</c:v>
                </c:pt>
                <c:pt idx="270">
                  <c:v>12.699999999999934</c:v>
                </c:pt>
                <c:pt idx="271">
                  <c:v>12.799999999999933</c:v>
                </c:pt>
                <c:pt idx="272">
                  <c:v>12.899999999999933</c:v>
                </c:pt>
                <c:pt idx="273">
                  <c:v>12.999999999999932</c:v>
                </c:pt>
                <c:pt idx="274">
                  <c:v>13.099999999999932</c:v>
                </c:pt>
                <c:pt idx="275">
                  <c:v>13.199999999999932</c:v>
                </c:pt>
                <c:pt idx="276">
                  <c:v>13.299999999999931</c:v>
                </c:pt>
                <c:pt idx="277">
                  <c:v>13.399999999999931</c:v>
                </c:pt>
                <c:pt idx="278">
                  <c:v>13.499999999999931</c:v>
                </c:pt>
                <c:pt idx="279">
                  <c:v>13.59999999999993</c:v>
                </c:pt>
                <c:pt idx="280">
                  <c:v>13.69999999999993</c:v>
                </c:pt>
                <c:pt idx="281">
                  <c:v>13.79999999999993</c:v>
                </c:pt>
                <c:pt idx="282">
                  <c:v>13.899999999999929</c:v>
                </c:pt>
                <c:pt idx="283">
                  <c:v>13.999999999999929</c:v>
                </c:pt>
                <c:pt idx="284">
                  <c:v>14.099999999999929</c:v>
                </c:pt>
                <c:pt idx="285">
                  <c:v>14.199999999999928</c:v>
                </c:pt>
                <c:pt idx="286">
                  <c:v>14.299999999999928</c:v>
                </c:pt>
                <c:pt idx="287">
                  <c:v>14.399999999999928</c:v>
                </c:pt>
                <c:pt idx="288">
                  <c:v>14.499999999999927</c:v>
                </c:pt>
                <c:pt idx="289">
                  <c:v>14.599999999999927</c:v>
                </c:pt>
                <c:pt idx="290">
                  <c:v>14.699999999999926</c:v>
                </c:pt>
                <c:pt idx="291">
                  <c:v>14.799999999999926</c:v>
                </c:pt>
                <c:pt idx="292">
                  <c:v>14.899999999999926</c:v>
                </c:pt>
                <c:pt idx="293">
                  <c:v>14.999999999999925</c:v>
                </c:pt>
                <c:pt idx="294">
                  <c:v>15.099999999999925</c:v>
                </c:pt>
                <c:pt idx="295">
                  <c:v>15.199999999999925</c:v>
                </c:pt>
                <c:pt idx="296">
                  <c:v>15.299999999999924</c:v>
                </c:pt>
                <c:pt idx="297">
                  <c:v>15.399999999999924</c:v>
                </c:pt>
                <c:pt idx="298">
                  <c:v>15.499999999999924</c:v>
                </c:pt>
                <c:pt idx="299">
                  <c:v>15.599999999999923</c:v>
                </c:pt>
                <c:pt idx="300">
                  <c:v>15.699999999999923</c:v>
                </c:pt>
                <c:pt idx="301">
                  <c:v>15.799999999999923</c:v>
                </c:pt>
                <c:pt idx="302">
                  <c:v>15.899999999999922</c:v>
                </c:pt>
                <c:pt idx="303">
                  <c:v>15.999999999999922</c:v>
                </c:pt>
                <c:pt idx="304">
                  <c:v>16.099999999999923</c:v>
                </c:pt>
                <c:pt idx="305">
                  <c:v>16.199999999999925</c:v>
                </c:pt>
                <c:pt idx="306">
                  <c:v>16.299999999999926</c:v>
                </c:pt>
                <c:pt idx="307">
                  <c:v>16.399999999999928</c:v>
                </c:pt>
                <c:pt idx="308">
                  <c:v>16.499999999999929</c:v>
                </c:pt>
                <c:pt idx="309">
                  <c:v>16.59999999999993</c:v>
                </c:pt>
                <c:pt idx="310">
                  <c:v>16.699999999999932</c:v>
                </c:pt>
                <c:pt idx="311">
                  <c:v>16.799999999999933</c:v>
                </c:pt>
                <c:pt idx="312">
                  <c:v>16.899999999999935</c:v>
                </c:pt>
                <c:pt idx="313">
                  <c:v>16.999999999999936</c:v>
                </c:pt>
                <c:pt idx="314">
                  <c:v>17.099999999999937</c:v>
                </c:pt>
                <c:pt idx="315">
                  <c:v>17.199999999999939</c:v>
                </c:pt>
                <c:pt idx="316">
                  <c:v>17.29999999999994</c:v>
                </c:pt>
                <c:pt idx="317">
                  <c:v>17.399999999999942</c:v>
                </c:pt>
                <c:pt idx="318">
                  <c:v>17.499999999999943</c:v>
                </c:pt>
                <c:pt idx="319">
                  <c:v>17.599999999999945</c:v>
                </c:pt>
                <c:pt idx="320">
                  <c:v>17.699999999999946</c:v>
                </c:pt>
                <c:pt idx="321">
                  <c:v>17.799999999999947</c:v>
                </c:pt>
                <c:pt idx="322">
                  <c:v>17.899999999999949</c:v>
                </c:pt>
                <c:pt idx="323">
                  <c:v>17.99999999999995</c:v>
                </c:pt>
                <c:pt idx="324">
                  <c:v>18.099999999999952</c:v>
                </c:pt>
                <c:pt idx="325">
                  <c:v>18.199999999999953</c:v>
                </c:pt>
                <c:pt idx="326">
                  <c:v>18.299999999999955</c:v>
                </c:pt>
                <c:pt idx="327">
                  <c:v>18.399999999999956</c:v>
                </c:pt>
                <c:pt idx="328">
                  <c:v>18.499999999999957</c:v>
                </c:pt>
                <c:pt idx="329">
                  <c:v>18.599999999999959</c:v>
                </c:pt>
                <c:pt idx="330">
                  <c:v>18.69999999999996</c:v>
                </c:pt>
                <c:pt idx="331">
                  <c:v>18.799999999999962</c:v>
                </c:pt>
                <c:pt idx="332">
                  <c:v>18.899999999999963</c:v>
                </c:pt>
                <c:pt idx="333">
                  <c:v>18.999999999999964</c:v>
                </c:pt>
                <c:pt idx="334">
                  <c:v>19.099999999999966</c:v>
                </c:pt>
                <c:pt idx="335">
                  <c:v>19.199999999999967</c:v>
                </c:pt>
                <c:pt idx="336">
                  <c:v>19.299999999999969</c:v>
                </c:pt>
                <c:pt idx="337">
                  <c:v>19.39999999999997</c:v>
                </c:pt>
                <c:pt idx="338">
                  <c:v>19.499999999999972</c:v>
                </c:pt>
                <c:pt idx="339">
                  <c:v>19.599999999999973</c:v>
                </c:pt>
                <c:pt idx="340">
                  <c:v>19.699999999999974</c:v>
                </c:pt>
                <c:pt idx="341">
                  <c:v>19.799999999999976</c:v>
                </c:pt>
                <c:pt idx="342">
                  <c:v>19.899999999999977</c:v>
                </c:pt>
                <c:pt idx="343">
                  <c:v>19.999999999999979</c:v>
                </c:pt>
                <c:pt idx="344">
                  <c:v>20.09999999999998</c:v>
                </c:pt>
                <c:pt idx="345">
                  <c:v>20.199999999999982</c:v>
                </c:pt>
                <c:pt idx="346">
                  <c:v>20.299999999999983</c:v>
                </c:pt>
                <c:pt idx="347">
                  <c:v>20.399999999999984</c:v>
                </c:pt>
                <c:pt idx="348">
                  <c:v>20.499999999999986</c:v>
                </c:pt>
                <c:pt idx="349">
                  <c:v>20.599999999999987</c:v>
                </c:pt>
                <c:pt idx="350">
                  <c:v>20.699999999999989</c:v>
                </c:pt>
                <c:pt idx="351">
                  <c:v>20.79999999999999</c:v>
                </c:pt>
                <c:pt idx="352">
                  <c:v>20.899999999999991</c:v>
                </c:pt>
                <c:pt idx="353">
                  <c:v>20.999999999999993</c:v>
                </c:pt>
                <c:pt idx="354">
                  <c:v>21.099999999999994</c:v>
                </c:pt>
                <c:pt idx="355">
                  <c:v>21.199999999999996</c:v>
                </c:pt>
                <c:pt idx="356">
                  <c:v>21.299999999999997</c:v>
                </c:pt>
                <c:pt idx="357">
                  <c:v>21.4</c:v>
                </c:pt>
                <c:pt idx="358">
                  <c:v>21.5</c:v>
                </c:pt>
                <c:pt idx="359">
                  <c:v>21.6</c:v>
                </c:pt>
                <c:pt idx="360">
                  <c:v>21.700000000000003</c:v>
                </c:pt>
                <c:pt idx="361">
                  <c:v>21.800000000000004</c:v>
                </c:pt>
                <c:pt idx="362">
                  <c:v>21.900000000000006</c:v>
                </c:pt>
                <c:pt idx="363">
                  <c:v>22.000000000000007</c:v>
                </c:pt>
                <c:pt idx="364">
                  <c:v>22.100000000000009</c:v>
                </c:pt>
                <c:pt idx="365">
                  <c:v>22.20000000000001</c:v>
                </c:pt>
                <c:pt idx="366">
                  <c:v>22.300000000000011</c:v>
                </c:pt>
                <c:pt idx="367">
                  <c:v>22.400000000000013</c:v>
                </c:pt>
                <c:pt idx="368">
                  <c:v>22.500000000000014</c:v>
                </c:pt>
                <c:pt idx="369">
                  <c:v>22.600000000000016</c:v>
                </c:pt>
                <c:pt idx="370">
                  <c:v>22.700000000000017</c:v>
                </c:pt>
                <c:pt idx="371">
                  <c:v>22.800000000000018</c:v>
                </c:pt>
                <c:pt idx="372">
                  <c:v>22.90000000000002</c:v>
                </c:pt>
                <c:pt idx="373">
                  <c:v>23.000000000000021</c:v>
                </c:pt>
                <c:pt idx="374">
                  <c:v>23.100000000000023</c:v>
                </c:pt>
                <c:pt idx="375">
                  <c:v>23.200000000000024</c:v>
                </c:pt>
                <c:pt idx="376">
                  <c:v>23.300000000000026</c:v>
                </c:pt>
                <c:pt idx="377">
                  <c:v>23.400000000000027</c:v>
                </c:pt>
                <c:pt idx="378">
                  <c:v>23.500000000000028</c:v>
                </c:pt>
                <c:pt idx="379">
                  <c:v>23.60000000000003</c:v>
                </c:pt>
                <c:pt idx="380">
                  <c:v>23.700000000000031</c:v>
                </c:pt>
                <c:pt idx="381">
                  <c:v>23.800000000000033</c:v>
                </c:pt>
                <c:pt idx="382">
                  <c:v>23.900000000000034</c:v>
                </c:pt>
                <c:pt idx="383">
                  <c:v>24.000000000000036</c:v>
                </c:pt>
                <c:pt idx="384">
                  <c:v>24.100000000000037</c:v>
                </c:pt>
                <c:pt idx="385">
                  <c:v>24.200000000000038</c:v>
                </c:pt>
                <c:pt idx="386">
                  <c:v>24.30000000000004</c:v>
                </c:pt>
                <c:pt idx="387">
                  <c:v>24.400000000000041</c:v>
                </c:pt>
                <c:pt idx="388">
                  <c:v>24.500000000000043</c:v>
                </c:pt>
                <c:pt idx="389">
                  <c:v>24.600000000000044</c:v>
                </c:pt>
                <c:pt idx="390">
                  <c:v>24.700000000000045</c:v>
                </c:pt>
                <c:pt idx="391">
                  <c:v>24.800000000000047</c:v>
                </c:pt>
                <c:pt idx="392">
                  <c:v>24.900000000000048</c:v>
                </c:pt>
                <c:pt idx="393">
                  <c:v>25.00000000000005</c:v>
                </c:pt>
                <c:pt idx="394">
                  <c:v>25.100000000000051</c:v>
                </c:pt>
                <c:pt idx="395">
                  <c:v>25.200000000000053</c:v>
                </c:pt>
                <c:pt idx="396">
                  <c:v>25.300000000000054</c:v>
                </c:pt>
                <c:pt idx="397">
                  <c:v>25.400000000000055</c:v>
                </c:pt>
                <c:pt idx="398">
                  <c:v>25.500000000000057</c:v>
                </c:pt>
                <c:pt idx="399">
                  <c:v>25.600000000000058</c:v>
                </c:pt>
                <c:pt idx="400">
                  <c:v>25.70000000000006</c:v>
                </c:pt>
                <c:pt idx="401">
                  <c:v>25.800000000000061</c:v>
                </c:pt>
                <c:pt idx="402">
                  <c:v>25.900000000000063</c:v>
                </c:pt>
                <c:pt idx="403">
                  <c:v>26.000000000000064</c:v>
                </c:pt>
                <c:pt idx="404">
                  <c:v>26.100000000000065</c:v>
                </c:pt>
                <c:pt idx="405">
                  <c:v>26.200000000000067</c:v>
                </c:pt>
                <c:pt idx="406">
                  <c:v>26.300000000000068</c:v>
                </c:pt>
                <c:pt idx="407">
                  <c:v>26.40000000000007</c:v>
                </c:pt>
                <c:pt idx="408">
                  <c:v>26.500000000000071</c:v>
                </c:pt>
                <c:pt idx="409">
                  <c:v>26.600000000000072</c:v>
                </c:pt>
                <c:pt idx="410">
                  <c:v>26.700000000000074</c:v>
                </c:pt>
                <c:pt idx="411">
                  <c:v>26.800000000000075</c:v>
                </c:pt>
                <c:pt idx="412">
                  <c:v>26.900000000000077</c:v>
                </c:pt>
                <c:pt idx="413">
                  <c:v>27.000000000000078</c:v>
                </c:pt>
                <c:pt idx="414">
                  <c:v>27.10000000000008</c:v>
                </c:pt>
                <c:pt idx="415">
                  <c:v>27.200000000000081</c:v>
                </c:pt>
                <c:pt idx="416">
                  <c:v>27.300000000000082</c:v>
                </c:pt>
                <c:pt idx="417">
                  <c:v>27.400000000000084</c:v>
                </c:pt>
                <c:pt idx="418">
                  <c:v>27.500000000000085</c:v>
                </c:pt>
                <c:pt idx="419">
                  <c:v>27.600000000000087</c:v>
                </c:pt>
                <c:pt idx="420">
                  <c:v>27.700000000000088</c:v>
                </c:pt>
                <c:pt idx="421">
                  <c:v>27.80000000000009</c:v>
                </c:pt>
                <c:pt idx="422">
                  <c:v>27.900000000000091</c:v>
                </c:pt>
                <c:pt idx="423">
                  <c:v>28.000000000000092</c:v>
                </c:pt>
                <c:pt idx="424">
                  <c:v>28.100000000000094</c:v>
                </c:pt>
                <c:pt idx="425">
                  <c:v>28.200000000000095</c:v>
                </c:pt>
                <c:pt idx="426">
                  <c:v>28.300000000000097</c:v>
                </c:pt>
                <c:pt idx="427">
                  <c:v>28.400000000000098</c:v>
                </c:pt>
                <c:pt idx="428">
                  <c:v>28.500000000000099</c:v>
                </c:pt>
                <c:pt idx="429">
                  <c:v>28.600000000000101</c:v>
                </c:pt>
                <c:pt idx="430">
                  <c:v>28.700000000000102</c:v>
                </c:pt>
                <c:pt idx="431">
                  <c:v>28.800000000000104</c:v>
                </c:pt>
                <c:pt idx="432">
                  <c:v>28.900000000000105</c:v>
                </c:pt>
                <c:pt idx="433">
                  <c:v>29.000000000000107</c:v>
                </c:pt>
                <c:pt idx="434">
                  <c:v>29.100000000000108</c:v>
                </c:pt>
                <c:pt idx="435">
                  <c:v>29.200000000000109</c:v>
                </c:pt>
                <c:pt idx="436">
                  <c:v>29.300000000000111</c:v>
                </c:pt>
                <c:pt idx="437">
                  <c:v>29.400000000000112</c:v>
                </c:pt>
                <c:pt idx="438">
                  <c:v>29.500000000000114</c:v>
                </c:pt>
                <c:pt idx="439">
                  <c:v>29.600000000000115</c:v>
                </c:pt>
                <c:pt idx="440">
                  <c:v>29.700000000000117</c:v>
                </c:pt>
                <c:pt idx="441">
                  <c:v>29.800000000000118</c:v>
                </c:pt>
                <c:pt idx="442">
                  <c:v>29.900000000000119</c:v>
                </c:pt>
                <c:pt idx="443">
                  <c:v>30.000000000000121</c:v>
                </c:pt>
                <c:pt idx="444">
                  <c:v>30.100000000000122</c:v>
                </c:pt>
                <c:pt idx="445">
                  <c:v>30.200000000000124</c:v>
                </c:pt>
                <c:pt idx="446">
                  <c:v>30.300000000000125</c:v>
                </c:pt>
                <c:pt idx="447">
                  <c:v>30.400000000000126</c:v>
                </c:pt>
                <c:pt idx="448">
                  <c:v>30.500000000000128</c:v>
                </c:pt>
                <c:pt idx="449">
                  <c:v>30.600000000000129</c:v>
                </c:pt>
                <c:pt idx="450">
                  <c:v>30.700000000000131</c:v>
                </c:pt>
                <c:pt idx="451">
                  <c:v>30.800000000000132</c:v>
                </c:pt>
                <c:pt idx="452">
                  <c:v>30.900000000000134</c:v>
                </c:pt>
                <c:pt idx="453">
                  <c:v>31.000000000000135</c:v>
                </c:pt>
                <c:pt idx="454">
                  <c:v>31.100000000000136</c:v>
                </c:pt>
                <c:pt idx="455">
                  <c:v>31.200000000000138</c:v>
                </c:pt>
                <c:pt idx="456">
                  <c:v>31.300000000000139</c:v>
                </c:pt>
                <c:pt idx="457">
                  <c:v>31.400000000000141</c:v>
                </c:pt>
                <c:pt idx="458">
                  <c:v>31.500000000000142</c:v>
                </c:pt>
                <c:pt idx="459">
                  <c:v>31.600000000000144</c:v>
                </c:pt>
                <c:pt idx="460">
                  <c:v>31.700000000000145</c:v>
                </c:pt>
                <c:pt idx="461">
                  <c:v>31.800000000000146</c:v>
                </c:pt>
                <c:pt idx="462">
                  <c:v>31.900000000000148</c:v>
                </c:pt>
                <c:pt idx="463">
                  <c:v>32.000000000000149</c:v>
                </c:pt>
                <c:pt idx="464">
                  <c:v>32.100000000000151</c:v>
                </c:pt>
                <c:pt idx="465">
                  <c:v>32.200000000000152</c:v>
                </c:pt>
                <c:pt idx="466">
                  <c:v>32.300000000000153</c:v>
                </c:pt>
                <c:pt idx="467">
                  <c:v>32.400000000000155</c:v>
                </c:pt>
                <c:pt idx="468">
                  <c:v>32.500000000000156</c:v>
                </c:pt>
                <c:pt idx="469">
                  <c:v>32.600000000000158</c:v>
                </c:pt>
                <c:pt idx="470">
                  <c:v>32.700000000000159</c:v>
                </c:pt>
                <c:pt idx="471">
                  <c:v>32.800000000000161</c:v>
                </c:pt>
                <c:pt idx="472">
                  <c:v>32.900000000000162</c:v>
                </c:pt>
                <c:pt idx="473">
                  <c:v>33.000000000000163</c:v>
                </c:pt>
                <c:pt idx="474">
                  <c:v>33.100000000000165</c:v>
                </c:pt>
                <c:pt idx="475">
                  <c:v>33.200000000000166</c:v>
                </c:pt>
                <c:pt idx="476">
                  <c:v>33.300000000000168</c:v>
                </c:pt>
                <c:pt idx="477">
                  <c:v>33.400000000000169</c:v>
                </c:pt>
                <c:pt idx="478">
                  <c:v>33.500000000000171</c:v>
                </c:pt>
                <c:pt idx="479">
                  <c:v>33.600000000000172</c:v>
                </c:pt>
                <c:pt idx="480">
                  <c:v>33.700000000000173</c:v>
                </c:pt>
                <c:pt idx="481">
                  <c:v>33.800000000000175</c:v>
                </c:pt>
                <c:pt idx="482">
                  <c:v>33.900000000000176</c:v>
                </c:pt>
                <c:pt idx="483">
                  <c:v>34.000000000000178</c:v>
                </c:pt>
                <c:pt idx="484">
                  <c:v>34.100000000000179</c:v>
                </c:pt>
                <c:pt idx="485">
                  <c:v>34.20000000000018</c:v>
                </c:pt>
                <c:pt idx="486">
                  <c:v>34.300000000000182</c:v>
                </c:pt>
                <c:pt idx="487">
                  <c:v>34.400000000000183</c:v>
                </c:pt>
                <c:pt idx="488">
                  <c:v>34.500000000000185</c:v>
                </c:pt>
                <c:pt idx="489">
                  <c:v>34.600000000000186</c:v>
                </c:pt>
                <c:pt idx="490">
                  <c:v>34.700000000000188</c:v>
                </c:pt>
                <c:pt idx="491">
                  <c:v>34.800000000000189</c:v>
                </c:pt>
                <c:pt idx="492">
                  <c:v>34.90000000000019</c:v>
                </c:pt>
                <c:pt idx="493">
                  <c:v>35.000000000000192</c:v>
                </c:pt>
                <c:pt idx="494">
                  <c:v>35.100000000000193</c:v>
                </c:pt>
                <c:pt idx="495">
                  <c:v>35.200000000000195</c:v>
                </c:pt>
                <c:pt idx="496">
                  <c:v>35.300000000000196</c:v>
                </c:pt>
                <c:pt idx="497">
                  <c:v>35.400000000000198</c:v>
                </c:pt>
                <c:pt idx="498">
                  <c:v>35.500000000000199</c:v>
                </c:pt>
                <c:pt idx="499">
                  <c:v>35.6000000000002</c:v>
                </c:pt>
                <c:pt idx="500">
                  <c:v>35.700000000000202</c:v>
                </c:pt>
                <c:pt idx="501">
                  <c:v>35.800000000000203</c:v>
                </c:pt>
                <c:pt idx="502">
                  <c:v>35.900000000000205</c:v>
                </c:pt>
                <c:pt idx="503">
                  <c:v>36.000000000000206</c:v>
                </c:pt>
                <c:pt idx="504">
                  <c:v>36.100000000000207</c:v>
                </c:pt>
                <c:pt idx="505">
                  <c:v>36.200000000000209</c:v>
                </c:pt>
                <c:pt idx="506">
                  <c:v>36.30000000000021</c:v>
                </c:pt>
                <c:pt idx="507">
                  <c:v>36.400000000000212</c:v>
                </c:pt>
                <c:pt idx="508">
                  <c:v>36.500000000000213</c:v>
                </c:pt>
                <c:pt idx="509">
                  <c:v>36.600000000000215</c:v>
                </c:pt>
                <c:pt idx="510">
                  <c:v>36.700000000000216</c:v>
                </c:pt>
                <c:pt idx="511">
                  <c:v>36.800000000000217</c:v>
                </c:pt>
                <c:pt idx="512">
                  <c:v>36.900000000000219</c:v>
                </c:pt>
                <c:pt idx="513">
                  <c:v>37.00000000000022</c:v>
                </c:pt>
                <c:pt idx="514">
                  <c:v>37.100000000000222</c:v>
                </c:pt>
                <c:pt idx="515">
                  <c:v>37.200000000000223</c:v>
                </c:pt>
                <c:pt idx="516">
                  <c:v>37.300000000000225</c:v>
                </c:pt>
                <c:pt idx="517">
                  <c:v>37.400000000000226</c:v>
                </c:pt>
                <c:pt idx="518">
                  <c:v>37.500000000000227</c:v>
                </c:pt>
                <c:pt idx="519">
                  <c:v>37.600000000000229</c:v>
                </c:pt>
                <c:pt idx="520">
                  <c:v>37.70000000000023</c:v>
                </c:pt>
                <c:pt idx="521">
                  <c:v>37.800000000000232</c:v>
                </c:pt>
                <c:pt idx="522">
                  <c:v>37.900000000000233</c:v>
                </c:pt>
                <c:pt idx="523">
                  <c:v>38.000000000000234</c:v>
                </c:pt>
                <c:pt idx="524">
                  <c:v>38.100000000000236</c:v>
                </c:pt>
                <c:pt idx="525">
                  <c:v>38.200000000000237</c:v>
                </c:pt>
                <c:pt idx="526">
                  <c:v>38.300000000000239</c:v>
                </c:pt>
                <c:pt idx="527">
                  <c:v>38.40000000000024</c:v>
                </c:pt>
                <c:pt idx="528">
                  <c:v>38.500000000000242</c:v>
                </c:pt>
                <c:pt idx="529">
                  <c:v>38.600000000000243</c:v>
                </c:pt>
                <c:pt idx="530">
                  <c:v>38.700000000000244</c:v>
                </c:pt>
                <c:pt idx="531">
                  <c:v>38.800000000000246</c:v>
                </c:pt>
                <c:pt idx="532">
                  <c:v>38.900000000000247</c:v>
                </c:pt>
                <c:pt idx="533">
                  <c:v>39.000000000000249</c:v>
                </c:pt>
                <c:pt idx="534">
                  <c:v>39.10000000000025</c:v>
                </c:pt>
                <c:pt idx="535">
                  <c:v>39.200000000000252</c:v>
                </c:pt>
                <c:pt idx="536">
                  <c:v>39.300000000000253</c:v>
                </c:pt>
                <c:pt idx="537">
                  <c:v>39.400000000000254</c:v>
                </c:pt>
                <c:pt idx="538">
                  <c:v>39.500000000000256</c:v>
                </c:pt>
                <c:pt idx="539">
                  <c:v>39.600000000000257</c:v>
                </c:pt>
                <c:pt idx="540">
                  <c:v>39.700000000000259</c:v>
                </c:pt>
                <c:pt idx="541">
                  <c:v>39.80000000000026</c:v>
                </c:pt>
                <c:pt idx="542">
                  <c:v>39.900000000000261</c:v>
                </c:pt>
                <c:pt idx="543">
                  <c:v>40.000000000000263</c:v>
                </c:pt>
                <c:pt idx="544">
                  <c:v>40.100000000000264</c:v>
                </c:pt>
                <c:pt idx="545">
                  <c:v>40.200000000000266</c:v>
                </c:pt>
                <c:pt idx="546">
                  <c:v>40.300000000000267</c:v>
                </c:pt>
                <c:pt idx="547">
                  <c:v>40.400000000000269</c:v>
                </c:pt>
                <c:pt idx="548">
                  <c:v>40.50000000000027</c:v>
                </c:pt>
                <c:pt idx="549">
                  <c:v>40.600000000000271</c:v>
                </c:pt>
                <c:pt idx="550">
                  <c:v>40.700000000000273</c:v>
                </c:pt>
                <c:pt idx="551">
                  <c:v>40.800000000000274</c:v>
                </c:pt>
                <c:pt idx="552">
                  <c:v>40.900000000000276</c:v>
                </c:pt>
                <c:pt idx="553">
                  <c:v>41.000000000000277</c:v>
                </c:pt>
                <c:pt idx="554">
                  <c:v>41.100000000000279</c:v>
                </c:pt>
                <c:pt idx="555">
                  <c:v>41.20000000000028</c:v>
                </c:pt>
                <c:pt idx="556">
                  <c:v>41.300000000000281</c:v>
                </c:pt>
                <c:pt idx="557">
                  <c:v>41.400000000000283</c:v>
                </c:pt>
                <c:pt idx="558">
                  <c:v>41.500000000000284</c:v>
                </c:pt>
                <c:pt idx="559">
                  <c:v>41.600000000000286</c:v>
                </c:pt>
                <c:pt idx="560">
                  <c:v>41.700000000000287</c:v>
                </c:pt>
                <c:pt idx="561">
                  <c:v>41.800000000000288</c:v>
                </c:pt>
                <c:pt idx="562">
                  <c:v>41.90000000000029</c:v>
                </c:pt>
                <c:pt idx="563">
                  <c:v>42.000000000000291</c:v>
                </c:pt>
                <c:pt idx="564">
                  <c:v>42.100000000000293</c:v>
                </c:pt>
                <c:pt idx="565">
                  <c:v>42.200000000000294</c:v>
                </c:pt>
                <c:pt idx="566">
                  <c:v>42.300000000000296</c:v>
                </c:pt>
                <c:pt idx="567">
                  <c:v>42.400000000000297</c:v>
                </c:pt>
                <c:pt idx="568">
                  <c:v>42.500000000000298</c:v>
                </c:pt>
                <c:pt idx="569">
                  <c:v>42.6000000000003</c:v>
                </c:pt>
                <c:pt idx="570">
                  <c:v>42.700000000000301</c:v>
                </c:pt>
                <c:pt idx="571">
                  <c:v>42.800000000000303</c:v>
                </c:pt>
                <c:pt idx="572">
                  <c:v>42.900000000000304</c:v>
                </c:pt>
                <c:pt idx="573">
                  <c:v>43.000000000000306</c:v>
                </c:pt>
                <c:pt idx="574">
                  <c:v>43.100000000000307</c:v>
                </c:pt>
                <c:pt idx="575">
                  <c:v>43.200000000000308</c:v>
                </c:pt>
                <c:pt idx="576">
                  <c:v>43.30000000000031</c:v>
                </c:pt>
                <c:pt idx="577">
                  <c:v>43.400000000000311</c:v>
                </c:pt>
                <c:pt idx="578">
                  <c:v>43.500000000000313</c:v>
                </c:pt>
                <c:pt idx="579">
                  <c:v>43.600000000000314</c:v>
                </c:pt>
                <c:pt idx="580">
                  <c:v>43.700000000000315</c:v>
                </c:pt>
                <c:pt idx="581">
                  <c:v>43.800000000000317</c:v>
                </c:pt>
                <c:pt idx="582">
                  <c:v>43.900000000000318</c:v>
                </c:pt>
                <c:pt idx="583">
                  <c:v>44.00000000000032</c:v>
                </c:pt>
                <c:pt idx="584">
                  <c:v>44.100000000000321</c:v>
                </c:pt>
                <c:pt idx="585">
                  <c:v>44.200000000000323</c:v>
                </c:pt>
                <c:pt idx="586">
                  <c:v>44.300000000000324</c:v>
                </c:pt>
                <c:pt idx="587">
                  <c:v>44.400000000000325</c:v>
                </c:pt>
                <c:pt idx="588">
                  <c:v>44.500000000000327</c:v>
                </c:pt>
                <c:pt idx="589">
                  <c:v>44.600000000000328</c:v>
                </c:pt>
                <c:pt idx="590">
                  <c:v>44.70000000000033</c:v>
                </c:pt>
                <c:pt idx="591">
                  <c:v>44.800000000000331</c:v>
                </c:pt>
                <c:pt idx="592">
                  <c:v>44.900000000000333</c:v>
                </c:pt>
                <c:pt idx="593">
                  <c:v>45.000000000000334</c:v>
                </c:pt>
                <c:pt idx="594">
                  <c:v>45.100000000000335</c:v>
                </c:pt>
                <c:pt idx="595">
                  <c:v>45.200000000000337</c:v>
                </c:pt>
                <c:pt idx="596">
                  <c:v>45.300000000000338</c:v>
                </c:pt>
                <c:pt idx="597">
                  <c:v>45.40000000000034</c:v>
                </c:pt>
                <c:pt idx="598">
                  <c:v>45.500000000000341</c:v>
                </c:pt>
                <c:pt idx="599">
                  <c:v>45.600000000000342</c:v>
                </c:pt>
                <c:pt idx="600">
                  <c:v>45.700000000000344</c:v>
                </c:pt>
                <c:pt idx="601">
                  <c:v>45.800000000000345</c:v>
                </c:pt>
                <c:pt idx="602">
                  <c:v>45.900000000000347</c:v>
                </c:pt>
                <c:pt idx="603">
                  <c:v>46.000000000000348</c:v>
                </c:pt>
                <c:pt idx="604">
                  <c:v>46.10000000000035</c:v>
                </c:pt>
                <c:pt idx="605">
                  <c:v>46.200000000000351</c:v>
                </c:pt>
                <c:pt idx="606">
                  <c:v>46.300000000000352</c:v>
                </c:pt>
                <c:pt idx="607">
                  <c:v>46.400000000000354</c:v>
                </c:pt>
                <c:pt idx="608">
                  <c:v>46.500000000000355</c:v>
                </c:pt>
                <c:pt idx="609">
                  <c:v>46.600000000000357</c:v>
                </c:pt>
                <c:pt idx="610">
                  <c:v>46.700000000000358</c:v>
                </c:pt>
                <c:pt idx="611">
                  <c:v>46.80000000000036</c:v>
                </c:pt>
                <c:pt idx="612">
                  <c:v>46.900000000000361</c:v>
                </c:pt>
                <c:pt idx="613">
                  <c:v>47.000000000000362</c:v>
                </c:pt>
                <c:pt idx="614">
                  <c:v>47.100000000000364</c:v>
                </c:pt>
                <c:pt idx="615">
                  <c:v>47.200000000000365</c:v>
                </c:pt>
                <c:pt idx="616">
                  <c:v>47.300000000000367</c:v>
                </c:pt>
                <c:pt idx="617">
                  <c:v>47.400000000000368</c:v>
                </c:pt>
                <c:pt idx="618">
                  <c:v>47.500000000000369</c:v>
                </c:pt>
                <c:pt idx="619">
                  <c:v>47.600000000000371</c:v>
                </c:pt>
                <c:pt idx="620">
                  <c:v>47.700000000000372</c:v>
                </c:pt>
                <c:pt idx="621">
                  <c:v>47.800000000000374</c:v>
                </c:pt>
                <c:pt idx="622">
                  <c:v>47.900000000000375</c:v>
                </c:pt>
                <c:pt idx="623">
                  <c:v>48.000000000000377</c:v>
                </c:pt>
                <c:pt idx="624">
                  <c:v>48.100000000000378</c:v>
                </c:pt>
                <c:pt idx="625">
                  <c:v>48.200000000000379</c:v>
                </c:pt>
                <c:pt idx="626">
                  <c:v>48.300000000000381</c:v>
                </c:pt>
                <c:pt idx="627">
                  <c:v>48.400000000000382</c:v>
                </c:pt>
                <c:pt idx="628">
                  <c:v>48.500000000000384</c:v>
                </c:pt>
                <c:pt idx="629">
                  <c:v>48.600000000000385</c:v>
                </c:pt>
                <c:pt idx="630">
                  <c:v>48.700000000000387</c:v>
                </c:pt>
                <c:pt idx="631">
                  <c:v>48.800000000000388</c:v>
                </c:pt>
                <c:pt idx="632">
                  <c:v>48.900000000000389</c:v>
                </c:pt>
                <c:pt idx="633">
                  <c:v>49.000000000000391</c:v>
                </c:pt>
                <c:pt idx="634">
                  <c:v>49.100000000000392</c:v>
                </c:pt>
                <c:pt idx="635">
                  <c:v>49.200000000000394</c:v>
                </c:pt>
                <c:pt idx="636">
                  <c:v>49.300000000000395</c:v>
                </c:pt>
                <c:pt idx="637">
                  <c:v>49.400000000000396</c:v>
                </c:pt>
                <c:pt idx="638">
                  <c:v>49.500000000000398</c:v>
                </c:pt>
                <c:pt idx="639">
                  <c:v>49.600000000000399</c:v>
                </c:pt>
                <c:pt idx="640">
                  <c:v>49.700000000000401</c:v>
                </c:pt>
                <c:pt idx="641">
                  <c:v>49.800000000000402</c:v>
                </c:pt>
                <c:pt idx="642">
                  <c:v>49.900000000000404</c:v>
                </c:pt>
                <c:pt idx="643">
                  <c:v>50.000000000000405</c:v>
                </c:pt>
                <c:pt idx="644">
                  <c:v>50.100000000000406</c:v>
                </c:pt>
                <c:pt idx="645">
                  <c:v>50.200000000000408</c:v>
                </c:pt>
                <c:pt idx="646">
                  <c:v>50.300000000000409</c:v>
                </c:pt>
                <c:pt idx="647">
                  <c:v>50.400000000000411</c:v>
                </c:pt>
                <c:pt idx="648">
                  <c:v>50.500000000000412</c:v>
                </c:pt>
                <c:pt idx="649">
                  <c:v>50.600000000000414</c:v>
                </c:pt>
                <c:pt idx="650">
                  <c:v>50.700000000000415</c:v>
                </c:pt>
                <c:pt idx="651">
                  <c:v>50.800000000000416</c:v>
                </c:pt>
                <c:pt idx="652">
                  <c:v>50.900000000000418</c:v>
                </c:pt>
                <c:pt idx="653">
                  <c:v>51.000000000000419</c:v>
                </c:pt>
                <c:pt idx="654">
                  <c:v>51.100000000000421</c:v>
                </c:pt>
                <c:pt idx="655">
                  <c:v>51.200000000000422</c:v>
                </c:pt>
                <c:pt idx="656">
                  <c:v>51.300000000000423</c:v>
                </c:pt>
                <c:pt idx="657">
                  <c:v>51.300100000000427</c:v>
                </c:pt>
                <c:pt idx="658">
                  <c:v>51.30020000000043</c:v>
                </c:pt>
                <c:pt idx="659">
                  <c:v>51.300300000000433</c:v>
                </c:pt>
                <c:pt idx="660">
                  <c:v>51.300400000000437</c:v>
                </c:pt>
                <c:pt idx="661">
                  <c:v>51.30050000000044</c:v>
                </c:pt>
                <c:pt idx="662">
                  <c:v>51.300600000000443</c:v>
                </c:pt>
                <c:pt idx="663">
                  <c:v>51.300700000000447</c:v>
                </c:pt>
                <c:pt idx="664">
                  <c:v>51.30080000000045</c:v>
                </c:pt>
                <c:pt idx="665">
                  <c:v>51.300900000000453</c:v>
                </c:pt>
                <c:pt idx="666">
                  <c:v>51.301000000000457</c:v>
                </c:pt>
                <c:pt idx="667">
                  <c:v>51.30110000000046</c:v>
                </c:pt>
                <c:pt idx="668">
                  <c:v>51.301200000000463</c:v>
                </c:pt>
                <c:pt idx="669">
                  <c:v>51.301300000000467</c:v>
                </c:pt>
                <c:pt idx="670">
                  <c:v>51.30140000000047</c:v>
                </c:pt>
                <c:pt idx="671">
                  <c:v>51.301500000000473</c:v>
                </c:pt>
                <c:pt idx="672">
                  <c:v>51.301600000000477</c:v>
                </c:pt>
                <c:pt idx="673">
                  <c:v>51.30170000000048</c:v>
                </c:pt>
                <c:pt idx="674">
                  <c:v>51.301800000000483</c:v>
                </c:pt>
                <c:pt idx="675">
                  <c:v>51.301900000000487</c:v>
                </c:pt>
                <c:pt idx="676">
                  <c:v>51.30200000000049</c:v>
                </c:pt>
                <c:pt idx="677">
                  <c:v>51.302100000000493</c:v>
                </c:pt>
                <c:pt idx="678">
                  <c:v>51.302200000000497</c:v>
                </c:pt>
                <c:pt idx="679">
                  <c:v>51.3023000000005</c:v>
                </c:pt>
                <c:pt idx="680">
                  <c:v>51.302400000000503</c:v>
                </c:pt>
                <c:pt idx="681">
                  <c:v>51.302500000000506</c:v>
                </c:pt>
                <c:pt idx="682">
                  <c:v>51.30260000000051</c:v>
                </c:pt>
                <c:pt idx="683">
                  <c:v>51.302700000000513</c:v>
                </c:pt>
                <c:pt idx="684">
                  <c:v>51.302800000000516</c:v>
                </c:pt>
                <c:pt idx="685">
                  <c:v>51.30290000000052</c:v>
                </c:pt>
                <c:pt idx="686">
                  <c:v>51.303000000000523</c:v>
                </c:pt>
                <c:pt idx="687">
                  <c:v>51.303100000000526</c:v>
                </c:pt>
                <c:pt idx="688">
                  <c:v>51.30320000000053</c:v>
                </c:pt>
                <c:pt idx="689">
                  <c:v>51.303300000000533</c:v>
                </c:pt>
                <c:pt idx="690">
                  <c:v>51.303400000000536</c:v>
                </c:pt>
                <c:pt idx="691">
                  <c:v>51.30350000000054</c:v>
                </c:pt>
                <c:pt idx="692">
                  <c:v>51.303600000000543</c:v>
                </c:pt>
                <c:pt idx="693">
                  <c:v>51.303700000000546</c:v>
                </c:pt>
                <c:pt idx="694">
                  <c:v>51.30380000000055</c:v>
                </c:pt>
                <c:pt idx="695">
                  <c:v>51.303900000000553</c:v>
                </c:pt>
                <c:pt idx="696">
                  <c:v>51.304000000000556</c:v>
                </c:pt>
                <c:pt idx="697">
                  <c:v>51.30410000000056</c:v>
                </c:pt>
                <c:pt idx="698">
                  <c:v>51.304200000000563</c:v>
                </c:pt>
                <c:pt idx="699">
                  <c:v>51.304300000000566</c:v>
                </c:pt>
                <c:pt idx="700">
                  <c:v>51.30440000000057</c:v>
                </c:pt>
                <c:pt idx="701">
                  <c:v>51.304500000000573</c:v>
                </c:pt>
                <c:pt idx="702">
                  <c:v>51.304600000000576</c:v>
                </c:pt>
                <c:pt idx="703">
                  <c:v>51.30470000000058</c:v>
                </c:pt>
                <c:pt idx="704">
                  <c:v>51.304800000000583</c:v>
                </c:pt>
                <c:pt idx="705">
                  <c:v>51.304900000000586</c:v>
                </c:pt>
                <c:pt idx="706">
                  <c:v>51.305000000000589</c:v>
                </c:pt>
                <c:pt idx="707">
                  <c:v>51.305100000000593</c:v>
                </c:pt>
                <c:pt idx="708">
                  <c:v>51.305200000000596</c:v>
                </c:pt>
                <c:pt idx="709">
                  <c:v>51.305300000000599</c:v>
                </c:pt>
                <c:pt idx="710">
                  <c:v>51.305400000000603</c:v>
                </c:pt>
                <c:pt idx="711">
                  <c:v>51.305500000000606</c:v>
                </c:pt>
                <c:pt idx="712">
                  <c:v>51.305600000000609</c:v>
                </c:pt>
                <c:pt idx="713">
                  <c:v>51.305700000000613</c:v>
                </c:pt>
                <c:pt idx="714">
                  <c:v>51.305800000000616</c:v>
                </c:pt>
                <c:pt idx="715">
                  <c:v>51.305900000000619</c:v>
                </c:pt>
                <c:pt idx="716">
                  <c:v>51.306000000000623</c:v>
                </c:pt>
                <c:pt idx="717">
                  <c:v>51.306100000000626</c:v>
                </c:pt>
                <c:pt idx="718">
                  <c:v>51.306200000000629</c:v>
                </c:pt>
                <c:pt idx="719">
                  <c:v>51.306300000000633</c:v>
                </c:pt>
                <c:pt idx="720">
                  <c:v>51.306400000000636</c:v>
                </c:pt>
                <c:pt idx="721">
                  <c:v>51.306500000000639</c:v>
                </c:pt>
                <c:pt idx="722">
                  <c:v>51.306600000000643</c:v>
                </c:pt>
                <c:pt idx="723">
                  <c:v>51.306700000000646</c:v>
                </c:pt>
                <c:pt idx="724">
                  <c:v>51.306800000000649</c:v>
                </c:pt>
                <c:pt idx="725">
                  <c:v>51.306900000000653</c:v>
                </c:pt>
                <c:pt idx="726">
                  <c:v>51.307000000000656</c:v>
                </c:pt>
                <c:pt idx="727">
                  <c:v>51.307100000000659</c:v>
                </c:pt>
                <c:pt idx="728">
                  <c:v>51.307200000000662</c:v>
                </c:pt>
                <c:pt idx="729">
                  <c:v>51.307300000000666</c:v>
                </c:pt>
                <c:pt idx="730">
                  <c:v>51.307400000000669</c:v>
                </c:pt>
                <c:pt idx="731">
                  <c:v>51.307500000000672</c:v>
                </c:pt>
                <c:pt idx="732">
                  <c:v>51.307600000000676</c:v>
                </c:pt>
                <c:pt idx="733">
                  <c:v>51.307700000000679</c:v>
                </c:pt>
                <c:pt idx="734">
                  <c:v>51.307800000000682</c:v>
                </c:pt>
                <c:pt idx="735">
                  <c:v>51.307900000000686</c:v>
                </c:pt>
                <c:pt idx="736">
                  <c:v>51.308000000000689</c:v>
                </c:pt>
                <c:pt idx="737">
                  <c:v>51.308100000000692</c:v>
                </c:pt>
                <c:pt idx="738">
                  <c:v>51.308200000000696</c:v>
                </c:pt>
                <c:pt idx="739">
                  <c:v>51.308300000000699</c:v>
                </c:pt>
                <c:pt idx="740">
                  <c:v>51.308400000000702</c:v>
                </c:pt>
                <c:pt idx="741">
                  <c:v>51.308500000000706</c:v>
                </c:pt>
                <c:pt idx="742">
                  <c:v>51.308600000000709</c:v>
                </c:pt>
                <c:pt idx="743">
                  <c:v>51.308700000000712</c:v>
                </c:pt>
                <c:pt idx="744">
                  <c:v>51.308800000000716</c:v>
                </c:pt>
                <c:pt idx="745">
                  <c:v>51.308900000000719</c:v>
                </c:pt>
                <c:pt idx="746">
                  <c:v>51.309000000000722</c:v>
                </c:pt>
                <c:pt idx="747">
                  <c:v>51.309100000000726</c:v>
                </c:pt>
                <c:pt idx="748">
                  <c:v>51.309200000000729</c:v>
                </c:pt>
                <c:pt idx="749">
                  <c:v>51.309300000000732</c:v>
                </c:pt>
                <c:pt idx="750">
                  <c:v>51.309400000000736</c:v>
                </c:pt>
                <c:pt idx="751">
                  <c:v>51.309500000000739</c:v>
                </c:pt>
                <c:pt idx="752">
                  <c:v>51.309600000000742</c:v>
                </c:pt>
                <c:pt idx="753">
                  <c:v>51.309700000000745</c:v>
                </c:pt>
                <c:pt idx="754">
                  <c:v>51.309800000000749</c:v>
                </c:pt>
                <c:pt idx="755">
                  <c:v>51.309900000000752</c:v>
                </c:pt>
                <c:pt idx="756">
                  <c:v>51.310000000000755</c:v>
                </c:pt>
                <c:pt idx="757">
                  <c:v>51.310100000000759</c:v>
                </c:pt>
                <c:pt idx="758">
                  <c:v>51.310200000000762</c:v>
                </c:pt>
                <c:pt idx="759">
                  <c:v>51.310300000000765</c:v>
                </c:pt>
                <c:pt idx="760">
                  <c:v>51.310400000000769</c:v>
                </c:pt>
                <c:pt idx="761">
                  <c:v>51.310500000000772</c:v>
                </c:pt>
                <c:pt idx="762">
                  <c:v>51.310600000000775</c:v>
                </c:pt>
                <c:pt idx="763">
                  <c:v>51.310700000000779</c:v>
                </c:pt>
                <c:pt idx="764">
                  <c:v>51.310800000000782</c:v>
                </c:pt>
                <c:pt idx="765">
                  <c:v>51.310900000000785</c:v>
                </c:pt>
                <c:pt idx="766">
                  <c:v>51.311000000000789</c:v>
                </c:pt>
                <c:pt idx="767">
                  <c:v>51.311100000000792</c:v>
                </c:pt>
                <c:pt idx="768">
                  <c:v>51.311200000000795</c:v>
                </c:pt>
                <c:pt idx="769">
                  <c:v>51.311300000000799</c:v>
                </c:pt>
                <c:pt idx="770">
                  <c:v>51.311400000000802</c:v>
                </c:pt>
                <c:pt idx="771">
                  <c:v>51.311500000000805</c:v>
                </c:pt>
                <c:pt idx="772">
                  <c:v>51.311600000000809</c:v>
                </c:pt>
                <c:pt idx="773">
                  <c:v>51.311700000000812</c:v>
                </c:pt>
                <c:pt idx="774">
                  <c:v>51.311800000000815</c:v>
                </c:pt>
                <c:pt idx="775">
                  <c:v>51.311900000000819</c:v>
                </c:pt>
                <c:pt idx="776">
                  <c:v>51.312000000000822</c:v>
                </c:pt>
                <c:pt idx="777">
                  <c:v>51.312100000000825</c:v>
                </c:pt>
                <c:pt idx="778">
                  <c:v>51.312200000000828</c:v>
                </c:pt>
                <c:pt idx="779">
                  <c:v>51.312300000000832</c:v>
                </c:pt>
                <c:pt idx="780">
                  <c:v>51.312400000000835</c:v>
                </c:pt>
                <c:pt idx="781">
                  <c:v>51.312500000000838</c:v>
                </c:pt>
                <c:pt idx="782">
                  <c:v>51.312600000000842</c:v>
                </c:pt>
                <c:pt idx="783">
                  <c:v>51.312700000000845</c:v>
                </c:pt>
                <c:pt idx="784">
                  <c:v>51.312800000000848</c:v>
                </c:pt>
                <c:pt idx="785">
                  <c:v>51.312900000000852</c:v>
                </c:pt>
                <c:pt idx="786">
                  <c:v>51.313000000000855</c:v>
                </c:pt>
                <c:pt idx="787">
                  <c:v>51.313100000000858</c:v>
                </c:pt>
                <c:pt idx="788">
                  <c:v>51.313200000000862</c:v>
                </c:pt>
                <c:pt idx="789">
                  <c:v>51.313300000000865</c:v>
                </c:pt>
                <c:pt idx="790">
                  <c:v>51.313400000000868</c:v>
                </c:pt>
                <c:pt idx="791">
                  <c:v>51.313500000000872</c:v>
                </c:pt>
                <c:pt idx="792">
                  <c:v>51.313600000000875</c:v>
                </c:pt>
                <c:pt idx="793">
                  <c:v>51.313700000000878</c:v>
                </c:pt>
                <c:pt idx="794">
                  <c:v>51.313800000000882</c:v>
                </c:pt>
                <c:pt idx="795">
                  <c:v>51.313900000000885</c:v>
                </c:pt>
                <c:pt idx="796">
                  <c:v>51.314000000000888</c:v>
                </c:pt>
                <c:pt idx="797">
                  <c:v>51.314100000000892</c:v>
                </c:pt>
                <c:pt idx="798">
                  <c:v>51.314200000000895</c:v>
                </c:pt>
                <c:pt idx="799">
                  <c:v>51.314300000000898</c:v>
                </c:pt>
                <c:pt idx="800">
                  <c:v>51.314400000000902</c:v>
                </c:pt>
                <c:pt idx="801">
                  <c:v>51.314500000000905</c:v>
                </c:pt>
                <c:pt idx="802">
                  <c:v>51.314600000000908</c:v>
                </c:pt>
                <c:pt idx="803">
                  <c:v>51.314700000000911</c:v>
                </c:pt>
                <c:pt idx="804">
                  <c:v>51.314800000000915</c:v>
                </c:pt>
                <c:pt idx="805">
                  <c:v>51.314900000000918</c:v>
                </c:pt>
                <c:pt idx="806">
                  <c:v>51.315000000000921</c:v>
                </c:pt>
                <c:pt idx="807">
                  <c:v>51.315100000000925</c:v>
                </c:pt>
                <c:pt idx="808">
                  <c:v>51.315200000000928</c:v>
                </c:pt>
                <c:pt idx="809">
                  <c:v>51.315300000000931</c:v>
                </c:pt>
                <c:pt idx="810">
                  <c:v>51.315400000000935</c:v>
                </c:pt>
                <c:pt idx="811">
                  <c:v>51.315500000000938</c:v>
                </c:pt>
                <c:pt idx="812">
                  <c:v>51.315600000000941</c:v>
                </c:pt>
                <c:pt idx="813">
                  <c:v>51.315700000000945</c:v>
                </c:pt>
                <c:pt idx="814">
                  <c:v>51.315800000000948</c:v>
                </c:pt>
                <c:pt idx="815">
                  <c:v>51.315900000000951</c:v>
                </c:pt>
                <c:pt idx="816">
                  <c:v>51.316000000000955</c:v>
                </c:pt>
                <c:pt idx="817">
                  <c:v>51.316100000000958</c:v>
                </c:pt>
                <c:pt idx="818">
                  <c:v>51.316200000000961</c:v>
                </c:pt>
                <c:pt idx="819">
                  <c:v>51.316300000000965</c:v>
                </c:pt>
                <c:pt idx="820">
                  <c:v>51.316400000000968</c:v>
                </c:pt>
                <c:pt idx="821">
                  <c:v>51.316500000000971</c:v>
                </c:pt>
                <c:pt idx="822">
                  <c:v>51.316600000000975</c:v>
                </c:pt>
                <c:pt idx="823">
                  <c:v>51.316700000000978</c:v>
                </c:pt>
                <c:pt idx="824">
                  <c:v>51.316800000000981</c:v>
                </c:pt>
                <c:pt idx="825">
                  <c:v>51.316900000000985</c:v>
                </c:pt>
                <c:pt idx="826">
                  <c:v>51.317000000000988</c:v>
                </c:pt>
                <c:pt idx="827">
                  <c:v>51.317100000000991</c:v>
                </c:pt>
                <c:pt idx="828">
                  <c:v>51.317200000000994</c:v>
                </c:pt>
                <c:pt idx="829">
                  <c:v>51.317300000000998</c:v>
                </c:pt>
                <c:pt idx="830">
                  <c:v>51.317400000001001</c:v>
                </c:pt>
                <c:pt idx="831">
                  <c:v>51.317500000001004</c:v>
                </c:pt>
                <c:pt idx="832">
                  <c:v>51.317600000001008</c:v>
                </c:pt>
                <c:pt idx="833">
                  <c:v>51.317700000001011</c:v>
                </c:pt>
                <c:pt idx="834">
                  <c:v>51.317800000001014</c:v>
                </c:pt>
                <c:pt idx="835">
                  <c:v>51.317900000001018</c:v>
                </c:pt>
                <c:pt idx="836">
                  <c:v>51.318000000001021</c:v>
                </c:pt>
                <c:pt idx="837">
                  <c:v>51.318100000001024</c:v>
                </c:pt>
                <c:pt idx="838">
                  <c:v>51.318200000001028</c:v>
                </c:pt>
                <c:pt idx="839">
                  <c:v>51.318300000001031</c:v>
                </c:pt>
                <c:pt idx="840">
                  <c:v>51.318400000001034</c:v>
                </c:pt>
                <c:pt idx="841">
                  <c:v>51.318500000001038</c:v>
                </c:pt>
                <c:pt idx="842">
                  <c:v>51.318600000001041</c:v>
                </c:pt>
                <c:pt idx="843">
                  <c:v>51.318700000001044</c:v>
                </c:pt>
                <c:pt idx="844">
                  <c:v>51.318800000001048</c:v>
                </c:pt>
                <c:pt idx="845">
                  <c:v>51.318900000001051</c:v>
                </c:pt>
                <c:pt idx="846">
                  <c:v>51.319000000001054</c:v>
                </c:pt>
                <c:pt idx="847">
                  <c:v>51.319100000001058</c:v>
                </c:pt>
                <c:pt idx="848">
                  <c:v>51.319200000001061</c:v>
                </c:pt>
                <c:pt idx="849">
                  <c:v>51.319300000001064</c:v>
                </c:pt>
                <c:pt idx="850">
                  <c:v>51.319400000001067</c:v>
                </c:pt>
                <c:pt idx="851">
                  <c:v>51.319500000001071</c:v>
                </c:pt>
                <c:pt idx="852">
                  <c:v>51.319600000001074</c:v>
                </c:pt>
                <c:pt idx="853">
                  <c:v>51.319700000001077</c:v>
                </c:pt>
                <c:pt idx="854">
                  <c:v>51.319800000001081</c:v>
                </c:pt>
                <c:pt idx="855">
                  <c:v>51.319900000001084</c:v>
                </c:pt>
                <c:pt idx="856">
                  <c:v>51.320000000001087</c:v>
                </c:pt>
                <c:pt idx="857">
                  <c:v>51.320100000001091</c:v>
                </c:pt>
                <c:pt idx="858">
                  <c:v>51.320200000001094</c:v>
                </c:pt>
                <c:pt idx="859">
                  <c:v>51.320300000001097</c:v>
                </c:pt>
                <c:pt idx="860">
                  <c:v>51.320400000001101</c:v>
                </c:pt>
                <c:pt idx="861">
                  <c:v>51.320500000001104</c:v>
                </c:pt>
                <c:pt idx="862">
                  <c:v>51.320600000001107</c:v>
                </c:pt>
                <c:pt idx="863">
                  <c:v>51.320700000001111</c:v>
                </c:pt>
                <c:pt idx="864">
                  <c:v>51.320800000001114</c:v>
                </c:pt>
                <c:pt idx="865">
                  <c:v>51.320900000001117</c:v>
                </c:pt>
                <c:pt idx="866">
                  <c:v>51.321000000001121</c:v>
                </c:pt>
                <c:pt idx="867">
                  <c:v>51.321100000001124</c:v>
                </c:pt>
                <c:pt idx="868">
                  <c:v>51.321200000001127</c:v>
                </c:pt>
                <c:pt idx="869">
                  <c:v>51.321300000001131</c:v>
                </c:pt>
                <c:pt idx="870">
                  <c:v>51.321400000001134</c:v>
                </c:pt>
                <c:pt idx="871">
                  <c:v>51.321500000001137</c:v>
                </c:pt>
                <c:pt idx="872">
                  <c:v>51.321600000001141</c:v>
                </c:pt>
                <c:pt idx="873">
                  <c:v>51.321700000001144</c:v>
                </c:pt>
                <c:pt idx="874">
                  <c:v>51.321800000001147</c:v>
                </c:pt>
                <c:pt idx="875">
                  <c:v>51.32190000000115</c:v>
                </c:pt>
                <c:pt idx="876">
                  <c:v>51.322000000001154</c:v>
                </c:pt>
                <c:pt idx="877">
                  <c:v>51.322100000001157</c:v>
                </c:pt>
                <c:pt idx="878">
                  <c:v>51.32220000000116</c:v>
                </c:pt>
                <c:pt idx="879">
                  <c:v>51.322300000001164</c:v>
                </c:pt>
                <c:pt idx="880">
                  <c:v>51.322400000001167</c:v>
                </c:pt>
                <c:pt idx="881">
                  <c:v>51.32250000000117</c:v>
                </c:pt>
                <c:pt idx="882">
                  <c:v>51.322600000001174</c:v>
                </c:pt>
                <c:pt idx="883">
                  <c:v>51.322700000001177</c:v>
                </c:pt>
                <c:pt idx="884">
                  <c:v>51.32280000000118</c:v>
                </c:pt>
                <c:pt idx="885">
                  <c:v>51.322900000001184</c:v>
                </c:pt>
                <c:pt idx="886">
                  <c:v>51.323000000001187</c:v>
                </c:pt>
                <c:pt idx="887">
                  <c:v>51.32310000000119</c:v>
                </c:pt>
                <c:pt idx="888">
                  <c:v>51.323200000001194</c:v>
                </c:pt>
                <c:pt idx="889">
                  <c:v>51.323300000001197</c:v>
                </c:pt>
                <c:pt idx="890">
                  <c:v>51.3234000000012</c:v>
                </c:pt>
                <c:pt idx="891">
                  <c:v>51.323500000001204</c:v>
                </c:pt>
                <c:pt idx="892">
                  <c:v>51.323600000001207</c:v>
                </c:pt>
                <c:pt idx="893">
                  <c:v>51.32370000000121</c:v>
                </c:pt>
                <c:pt idx="894">
                  <c:v>51.323800000001214</c:v>
                </c:pt>
                <c:pt idx="895">
                  <c:v>51.323900000001217</c:v>
                </c:pt>
                <c:pt idx="896">
                  <c:v>51.32400000000122</c:v>
                </c:pt>
                <c:pt idx="897">
                  <c:v>51.324100000001224</c:v>
                </c:pt>
                <c:pt idx="898">
                  <c:v>51.324200000001227</c:v>
                </c:pt>
                <c:pt idx="899">
                  <c:v>51.32430000000123</c:v>
                </c:pt>
                <c:pt idx="900">
                  <c:v>51.324400000001233</c:v>
                </c:pt>
                <c:pt idx="901">
                  <c:v>51.324500000001237</c:v>
                </c:pt>
                <c:pt idx="902">
                  <c:v>51.32460000000124</c:v>
                </c:pt>
                <c:pt idx="903">
                  <c:v>51.324700000001243</c:v>
                </c:pt>
                <c:pt idx="904">
                  <c:v>51.324800000001247</c:v>
                </c:pt>
                <c:pt idx="905">
                  <c:v>51.32490000000125</c:v>
                </c:pt>
                <c:pt idx="906">
                  <c:v>51.325000000001253</c:v>
                </c:pt>
                <c:pt idx="907">
                  <c:v>51.325100000001257</c:v>
                </c:pt>
                <c:pt idx="908">
                  <c:v>51.32520000000126</c:v>
                </c:pt>
                <c:pt idx="909">
                  <c:v>51.325300000001263</c:v>
                </c:pt>
                <c:pt idx="910">
                  <c:v>51.325400000001267</c:v>
                </c:pt>
                <c:pt idx="911">
                  <c:v>51.32550000000127</c:v>
                </c:pt>
                <c:pt idx="912">
                  <c:v>51.325600000001273</c:v>
                </c:pt>
                <c:pt idx="913">
                  <c:v>51.325700000001277</c:v>
                </c:pt>
                <c:pt idx="914">
                  <c:v>51.32580000000128</c:v>
                </c:pt>
                <c:pt idx="915">
                  <c:v>51.325900000001283</c:v>
                </c:pt>
                <c:pt idx="916">
                  <c:v>51.326000000001287</c:v>
                </c:pt>
                <c:pt idx="917">
                  <c:v>51.32610000000129</c:v>
                </c:pt>
                <c:pt idx="918">
                  <c:v>51.326200000001293</c:v>
                </c:pt>
                <c:pt idx="919">
                  <c:v>51.326300000001297</c:v>
                </c:pt>
                <c:pt idx="920">
                  <c:v>51.3264000000013</c:v>
                </c:pt>
                <c:pt idx="921">
                  <c:v>51.326500000001303</c:v>
                </c:pt>
                <c:pt idx="922">
                  <c:v>51.326600000001307</c:v>
                </c:pt>
                <c:pt idx="923">
                  <c:v>51.32670000000131</c:v>
                </c:pt>
                <c:pt idx="924">
                  <c:v>51.326800000001313</c:v>
                </c:pt>
                <c:pt idx="925">
                  <c:v>51.326900000001316</c:v>
                </c:pt>
                <c:pt idx="926">
                  <c:v>51.32700000000132</c:v>
                </c:pt>
                <c:pt idx="927">
                  <c:v>51.327100000001323</c:v>
                </c:pt>
                <c:pt idx="928">
                  <c:v>51.327200000001326</c:v>
                </c:pt>
                <c:pt idx="929">
                  <c:v>51.32730000000133</c:v>
                </c:pt>
                <c:pt idx="930">
                  <c:v>51.327400000001333</c:v>
                </c:pt>
                <c:pt idx="931">
                  <c:v>51.327500000001336</c:v>
                </c:pt>
                <c:pt idx="932">
                  <c:v>51.32760000000134</c:v>
                </c:pt>
                <c:pt idx="933">
                  <c:v>51.327700000001343</c:v>
                </c:pt>
                <c:pt idx="934">
                  <c:v>51.327800000001346</c:v>
                </c:pt>
                <c:pt idx="935">
                  <c:v>51.32790000000135</c:v>
                </c:pt>
                <c:pt idx="936">
                  <c:v>51.328000000001353</c:v>
                </c:pt>
                <c:pt idx="937">
                  <c:v>51.328100000001356</c:v>
                </c:pt>
                <c:pt idx="938">
                  <c:v>51.32820000000136</c:v>
                </c:pt>
                <c:pt idx="939">
                  <c:v>51.328300000001363</c:v>
                </c:pt>
                <c:pt idx="940">
                  <c:v>51.328400000001366</c:v>
                </c:pt>
                <c:pt idx="941">
                  <c:v>51.32850000000137</c:v>
                </c:pt>
                <c:pt idx="942">
                  <c:v>51.328600000001373</c:v>
                </c:pt>
                <c:pt idx="943">
                  <c:v>51.328700000001376</c:v>
                </c:pt>
                <c:pt idx="944">
                  <c:v>51.32880000000138</c:v>
                </c:pt>
                <c:pt idx="945">
                  <c:v>51.328900000001383</c:v>
                </c:pt>
                <c:pt idx="946">
                  <c:v>51.329000000001386</c:v>
                </c:pt>
                <c:pt idx="947">
                  <c:v>51.32910000000139</c:v>
                </c:pt>
                <c:pt idx="948">
                  <c:v>51.329200000001393</c:v>
                </c:pt>
                <c:pt idx="949">
                  <c:v>51.329300000001396</c:v>
                </c:pt>
                <c:pt idx="950">
                  <c:v>51.329400000001399</c:v>
                </c:pt>
                <c:pt idx="951">
                  <c:v>51.329500000001403</c:v>
                </c:pt>
                <c:pt idx="952">
                  <c:v>51.329600000001406</c:v>
                </c:pt>
                <c:pt idx="953">
                  <c:v>51.329700000001409</c:v>
                </c:pt>
                <c:pt idx="954">
                  <c:v>51.329800000001413</c:v>
                </c:pt>
                <c:pt idx="955">
                  <c:v>51.329900000001416</c:v>
                </c:pt>
                <c:pt idx="956">
                  <c:v>51.330000000001419</c:v>
                </c:pt>
                <c:pt idx="957">
                  <c:v>51.330100000001423</c:v>
                </c:pt>
                <c:pt idx="958">
                  <c:v>51.330200000001426</c:v>
                </c:pt>
                <c:pt idx="959">
                  <c:v>51.330300000001429</c:v>
                </c:pt>
                <c:pt idx="960">
                  <c:v>51.330400000001433</c:v>
                </c:pt>
                <c:pt idx="961">
                  <c:v>51.330500000001436</c:v>
                </c:pt>
                <c:pt idx="962">
                  <c:v>51.330600000001439</c:v>
                </c:pt>
                <c:pt idx="963">
                  <c:v>51.330700000001443</c:v>
                </c:pt>
                <c:pt idx="964">
                  <c:v>51.330800000001446</c:v>
                </c:pt>
                <c:pt idx="965">
                  <c:v>51.330900000001449</c:v>
                </c:pt>
                <c:pt idx="966">
                  <c:v>51.331000000001453</c:v>
                </c:pt>
                <c:pt idx="967">
                  <c:v>51.331100000001456</c:v>
                </c:pt>
                <c:pt idx="968">
                  <c:v>51.331200000001459</c:v>
                </c:pt>
                <c:pt idx="969">
                  <c:v>51.331300000001463</c:v>
                </c:pt>
                <c:pt idx="970">
                  <c:v>51.331400000001466</c:v>
                </c:pt>
                <c:pt idx="971">
                  <c:v>51.331500000001469</c:v>
                </c:pt>
                <c:pt idx="972">
                  <c:v>51.331600000001472</c:v>
                </c:pt>
                <c:pt idx="973">
                  <c:v>51.331700000001476</c:v>
                </c:pt>
                <c:pt idx="974">
                  <c:v>51.331800000001479</c:v>
                </c:pt>
                <c:pt idx="975">
                  <c:v>51.331900000001482</c:v>
                </c:pt>
                <c:pt idx="976">
                  <c:v>51.332000000001486</c:v>
                </c:pt>
                <c:pt idx="977">
                  <c:v>51.332100000001489</c:v>
                </c:pt>
                <c:pt idx="978">
                  <c:v>51.332200000001492</c:v>
                </c:pt>
                <c:pt idx="979">
                  <c:v>51.332300000001496</c:v>
                </c:pt>
                <c:pt idx="980">
                  <c:v>51.332400000001499</c:v>
                </c:pt>
                <c:pt idx="981">
                  <c:v>51.332500000001502</c:v>
                </c:pt>
                <c:pt idx="982">
                  <c:v>51.332600000001506</c:v>
                </c:pt>
                <c:pt idx="983">
                  <c:v>51.332700000001509</c:v>
                </c:pt>
                <c:pt idx="984">
                  <c:v>51.332800000001512</c:v>
                </c:pt>
                <c:pt idx="985">
                  <c:v>51.332900000001516</c:v>
                </c:pt>
                <c:pt idx="986">
                  <c:v>51.333000000001519</c:v>
                </c:pt>
                <c:pt idx="987">
                  <c:v>51.333100000001522</c:v>
                </c:pt>
                <c:pt idx="988">
                  <c:v>51.333200000001526</c:v>
                </c:pt>
                <c:pt idx="989">
                  <c:v>51.333300000001529</c:v>
                </c:pt>
                <c:pt idx="990">
                  <c:v>51.333400000001532</c:v>
                </c:pt>
                <c:pt idx="991">
                  <c:v>51.333500000001536</c:v>
                </c:pt>
                <c:pt idx="992">
                  <c:v>51.333600000001539</c:v>
                </c:pt>
                <c:pt idx="993">
                  <c:v>51.333700000001542</c:v>
                </c:pt>
                <c:pt idx="994">
                  <c:v>51.333800000001546</c:v>
                </c:pt>
                <c:pt idx="995">
                  <c:v>51.333900000001549</c:v>
                </c:pt>
                <c:pt idx="996">
                  <c:v>51.334000000001552</c:v>
                </c:pt>
                <c:pt idx="997">
                  <c:v>51.334100000001555</c:v>
                </c:pt>
                <c:pt idx="998">
                  <c:v>51.334200000001559</c:v>
                </c:pt>
                <c:pt idx="999">
                  <c:v>51.334300000001562</c:v>
                </c:pt>
                <c:pt idx="1000">
                  <c:v>51.334400000001565</c:v>
                </c:pt>
              </c:numCache>
            </c:numRef>
          </c:xVal>
          <c:yVal>
            <c:numRef>
              <c:f>Calculs!$I$4:$I$1004</c:f>
              <c:numCache>
                <c:formatCode>0.00</c:formatCode>
                <c:ptCount val="1001"/>
                <c:pt idx="0">
                  <c:v>72.694333634449904</c:v>
                </c:pt>
                <c:pt idx="1">
                  <c:v>73.041365106391126</c:v>
                </c:pt>
                <c:pt idx="2">
                  <c:v>74.687788633469836</c:v>
                </c:pt>
                <c:pt idx="3">
                  <c:v>77.126241929410995</c:v>
                </c:pt>
                <c:pt idx="4">
                  <c:v>79.481354035363566</c:v>
                </c:pt>
                <c:pt idx="5">
                  <c:v>81.752829997750766</c:v>
                </c:pt>
                <c:pt idx="6">
                  <c:v>83.991139470098275</c:v>
                </c:pt>
                <c:pt idx="7">
                  <c:v>86.246952308516256</c:v>
                </c:pt>
                <c:pt idx="8">
                  <c:v>88.520264494361911</c:v>
                </c:pt>
                <c:pt idx="9">
                  <c:v>90.811071292977019</c:v>
                </c:pt>
                <c:pt idx="10">
                  <c:v>93.119367242686764</c:v>
                </c:pt>
                <c:pt idx="11">
                  <c:v>95.439865418942389</c:v>
                </c:pt>
                <c:pt idx="12">
                  <c:v>97.767257498332</c:v>
                </c:pt>
                <c:pt idx="13">
                  <c:v>100.10150752673744</c:v>
                </c:pt>
                <c:pt idx="14">
                  <c:v>102.44257907768018</c:v>
                </c:pt>
                <c:pt idx="15">
                  <c:v>104.79043525226146</c:v>
                </c:pt>
                <c:pt idx="16">
                  <c:v>107.14503867922161</c:v>
                </c:pt>
                <c:pt idx="17">
                  <c:v>109.50635151511567</c:v>
                </c:pt>
                <c:pt idx="18">
                  <c:v>111.87433544460229</c:v>
                </c:pt>
                <c:pt idx="19">
                  <c:v>114.24895168084367</c:v>
                </c:pt>
                <c:pt idx="20">
                  <c:v>116.63016096601433</c:v>
                </c:pt>
                <c:pt idx="21">
                  <c:v>119.01579282026064</c:v>
                </c:pt>
                <c:pt idx="22">
                  <c:v>121.40366819958838</c:v>
                </c:pt>
                <c:pt idx="23">
                  <c:v>123.79373575021472</c:v>
                </c:pt>
                <c:pt idx="24">
                  <c:v>126.18594387844551</c:v>
                </c:pt>
                <c:pt idx="25">
                  <c:v>128.58024075487091</c:v>
                </c:pt>
                <c:pt idx="26">
                  <c:v>130.97657431863814</c:v>
                </c:pt>
                <c:pt idx="27">
                  <c:v>133.37489228179908</c:v>
                </c:pt>
                <c:pt idx="28">
                  <c:v>135.7751421337307</c:v>
                </c:pt>
                <c:pt idx="29">
                  <c:v>138.17727114562649</c:v>
                </c:pt>
                <c:pt idx="30">
                  <c:v>140.58122637505704</c:v>
                </c:pt>
                <c:pt idx="31">
                  <c:v>142.98695467059795</c:v>
                </c:pt>
                <c:pt idx="32">
                  <c:v>145.39440267652333</c:v>
                </c:pt>
                <c:pt idx="33">
                  <c:v>147.80351683756371</c:v>
                </c:pt>
                <c:pt idx="34">
                  <c:v>150.21424340372624</c:v>
                </c:pt>
                <c:pt idx="35">
                  <c:v>152.62652843517611</c:v>
                </c:pt>
                <c:pt idx="36">
                  <c:v>155.04031780717764</c:v>
                </c:pt>
                <c:pt idx="37">
                  <c:v>157.45555721509334</c:v>
                </c:pt>
                <c:pt idx="38">
                  <c:v>159.87219217943999</c:v>
                </c:pt>
                <c:pt idx="39">
                  <c:v>162.29016805100014</c:v>
                </c:pt>
                <c:pt idx="40">
                  <c:v>164.70943001598738</c:v>
                </c:pt>
                <c:pt idx="41">
                  <c:v>167.12824499423598</c:v>
                </c:pt>
                <c:pt idx="42">
                  <c:v>169.54487399386116</c:v>
                </c:pt>
                <c:pt idx="43">
                  <c:v>171.95925475523106</c:v>
                </c:pt>
                <c:pt idx="44">
                  <c:v>174.37132511032422</c:v>
                </c:pt>
                <c:pt idx="45">
                  <c:v>176.78102298977566</c:v>
                </c:pt>
                <c:pt idx="46">
                  <c:v>179.18828642992014</c:v>
                </c:pt>
                <c:pt idx="47">
                  <c:v>181.59305357982987</c:v>
                </c:pt>
                <c:pt idx="48">
                  <c:v>183.99526270834519</c:v>
                </c:pt>
                <c:pt idx="49">
                  <c:v>186.39485221109643</c:v>
                </c:pt>
                <c:pt idx="50">
                  <c:v>188.79176061751409</c:v>
                </c:pt>
                <c:pt idx="51">
                  <c:v>191.18592659782655</c:v>
                </c:pt>
                <c:pt idx="52">
                  <c:v>193.57728897004233</c:v>
                </c:pt>
                <c:pt idx="53">
                  <c:v>195.96578670691611</c:v>
                </c:pt>
                <c:pt idx="54">
                  <c:v>198.35135894289505</c:v>
                </c:pt>
                <c:pt idx="55">
                  <c:v>200.73394498104554</c:v>
                </c:pt>
                <c:pt idx="56">
                  <c:v>203.1134842999567</c:v>
                </c:pt>
                <c:pt idx="57">
                  <c:v>205.48991656061983</c:v>
                </c:pt>
                <c:pt idx="58">
                  <c:v>207.86318161328174</c:v>
                </c:pt>
                <c:pt idx="59">
                  <c:v>210.23321950427004</c:v>
                </c:pt>
                <c:pt idx="60">
                  <c:v>212.59997048278885</c:v>
                </c:pt>
                <c:pt idx="61">
                  <c:v>214.96337500768263</c:v>
                </c:pt>
                <c:pt idx="62">
                  <c:v>217.32337375416736</c:v>
                </c:pt>
                <c:pt idx="63">
                  <c:v>219.67990762052594</c:v>
                </c:pt>
                <c:pt idx="64">
                  <c:v>222.03291773476755</c:v>
                </c:pt>
                <c:pt idx="65">
                  <c:v>224.38234546124818</c:v>
                </c:pt>
                <c:pt idx="66">
                  <c:v>226.72813240725122</c:v>
                </c:pt>
                <c:pt idx="67">
                  <c:v>229.0702204295261</c:v>
                </c:pt>
                <c:pt idx="68">
                  <c:v>231.40855164078363</c:v>
                </c:pt>
                <c:pt idx="69">
                  <c:v>233.74306841614631</c:v>
                </c:pt>
                <c:pt idx="70">
                  <c:v>236.07371339955176</c:v>
                </c:pt>
                <c:pt idx="71">
                  <c:v>238.40042951010813</c:v>
                </c:pt>
                <c:pt idx="72">
                  <c:v>240.7231599483994</c:v>
                </c:pt>
                <c:pt idx="73">
                  <c:v>243.04184820273963</c:v>
                </c:pt>
                <c:pt idx="74">
                  <c:v>245.35643805537393</c:v>
                </c:pt>
                <c:pt idx="75">
                  <c:v>247.66687358862518</c:v>
                </c:pt>
                <c:pt idx="76">
                  <c:v>249.97309919098484</c:v>
                </c:pt>
                <c:pt idx="77">
                  <c:v>252.27505956314633</c:v>
                </c:pt>
                <c:pt idx="78">
                  <c:v>254.57269972397964</c:v>
                </c:pt>
                <c:pt idx="79">
                  <c:v>256.8659650164455</c:v>
                </c:pt>
                <c:pt idx="80">
                  <c:v>259.15480111344829</c:v>
                </c:pt>
                <c:pt idx="81">
                  <c:v>261.43740528812185</c:v>
                </c:pt>
                <c:pt idx="82">
                  <c:v>263.71197099249673</c:v>
                </c:pt>
                <c:pt idx="83">
                  <c:v>265.97844149120772</c:v>
                </c:pt>
                <c:pt idx="84">
                  <c:v>268.2367606954864</c:v>
                </c:pt>
                <c:pt idx="85">
                  <c:v>270.48687316839835</c:v>
                </c:pt>
                <c:pt idx="86">
                  <c:v>272.72872412993445</c:v>
                </c:pt>
                <c:pt idx="87">
                  <c:v>274.96225946195585</c:v>
                </c:pt>
                <c:pt idx="88">
                  <c:v>277.18742571299038</c:v>
                </c:pt>
                <c:pt idx="89">
                  <c:v>279.40417010288172</c:v>
                </c:pt>
                <c:pt idx="90">
                  <c:v>281.6124405272887</c:v>
                </c:pt>
                <c:pt idx="91">
                  <c:v>283.81140771759027</c:v>
                </c:pt>
                <c:pt idx="92">
                  <c:v>286.00024150719702</c:v>
                </c:pt>
                <c:pt idx="93">
                  <c:v>288.17889084918147</c:v>
                </c:pt>
                <c:pt idx="94">
                  <c:v>290.34730552936378</c:v>
                </c:pt>
                <c:pt idx="95">
                  <c:v>292.50543616950563</c:v>
                </c:pt>
                <c:pt idx="96">
                  <c:v>294.65323423031418</c:v>
                </c:pt>
                <c:pt idx="97">
                  <c:v>296.79065201425664</c:v>
                </c:pt>
                <c:pt idx="98">
                  <c:v>298.91764266818467</c:v>
                </c:pt>
                <c:pt idx="99">
                  <c:v>301.0341601857703</c:v>
                </c:pt>
                <c:pt idx="100">
                  <c:v>303.14015940975241</c:v>
                </c:pt>
                <c:pt idx="101">
                  <c:v>305.23547078391221</c:v>
                </c:pt>
                <c:pt idx="102">
                  <c:v>307.3199253963312</c:v>
                </c:pt>
                <c:pt idx="103">
                  <c:v>309.39348057666257</c:v>
                </c:pt>
                <c:pt idx="104">
                  <c:v>311.45609453348249</c:v>
                </c:pt>
                <c:pt idx="105">
                  <c:v>313.50772635546417</c:v>
                </c:pt>
                <c:pt idx="106">
                  <c:v>315.54833601235993</c:v>
                </c:pt>
                <c:pt idx="107">
                  <c:v>317.57788435579363</c:v>
                </c:pt>
                <c:pt idx="108">
                  <c:v>319.59633311986386</c:v>
                </c:pt>
                <c:pt idx="109">
                  <c:v>321.60364492155895</c:v>
                </c:pt>
                <c:pt idx="110">
                  <c:v>323.59978326098525</c:v>
                </c:pt>
                <c:pt idx="111">
                  <c:v>325.58616420211678</c:v>
                </c:pt>
                <c:pt idx="112">
                  <c:v>327.56420658857536</c:v>
                </c:pt>
                <c:pt idx="113">
                  <c:v>329.53387641522664</c:v>
                </c:pt>
                <c:pt idx="114">
                  <c:v>331.49514031436803</c:v>
                </c:pt>
                <c:pt idx="115">
                  <c:v>333.44796555675742</c:v>
                </c:pt>
                <c:pt idx="116">
                  <c:v>335.39232005251972</c:v>
                </c:pt>
                <c:pt idx="117">
                  <c:v>337.32817235193284</c:v>
                </c:pt>
                <c:pt idx="118">
                  <c:v>339.25549164609134</c:v>
                </c:pt>
                <c:pt idx="119">
                  <c:v>341.17424776745139</c:v>
                </c:pt>
                <c:pt idx="120">
                  <c:v>343.0844111902548</c:v>
                </c:pt>
                <c:pt idx="121">
                  <c:v>344.98352923111986</c:v>
                </c:pt>
                <c:pt idx="122">
                  <c:v>346.86914743195325</c:v>
                </c:pt>
                <c:pt idx="123">
                  <c:v>348.74123993359029</c:v>
                </c:pt>
                <c:pt idx="124">
                  <c:v>350.59978193016013</c:v>
                </c:pt>
                <c:pt idx="125">
                  <c:v>352.44474966524166</c:v>
                </c:pt>
                <c:pt idx="126">
                  <c:v>354.2761204278147</c:v>
                </c:pt>
                <c:pt idx="127">
                  <c:v>356.0938725480097</c:v>
                </c:pt>
                <c:pt idx="128">
                  <c:v>357.89798539265814</c:v>
                </c:pt>
                <c:pt idx="129">
                  <c:v>359.68843936064849</c:v>
                </c:pt>
                <c:pt idx="130">
                  <c:v>361.465215878089</c:v>
                </c:pt>
                <c:pt idx="131">
                  <c:v>363.22765866024298</c:v>
                </c:pt>
                <c:pt idx="132">
                  <c:v>364.97511206290773</c:v>
                </c:pt>
                <c:pt idx="133">
                  <c:v>366.70756150728926</c:v>
                </c:pt>
                <c:pt idx="134">
                  <c:v>368.42499353443657</c:v>
                </c:pt>
                <c:pt idx="135">
                  <c:v>370.12739579810557</c:v>
                </c:pt>
                <c:pt idx="136">
                  <c:v>371.81475705742884</c:v>
                </c:pt>
                <c:pt idx="137">
                  <c:v>373.48706716939523</c:v>
                </c:pt>
                <c:pt idx="138">
                  <c:v>375.14431708114347</c:v>
                </c:pt>
                <c:pt idx="139">
                  <c:v>376.78649882207435</c:v>
                </c:pt>
                <c:pt idx="140">
                  <c:v>378.4136054957869</c:v>
                </c:pt>
                <c:pt idx="141">
                  <c:v>380.01794495127444</c:v>
                </c:pt>
                <c:pt idx="142">
                  <c:v>381.59182499837294</c:v>
                </c:pt>
                <c:pt idx="143">
                  <c:v>383.13525966932997</c:v>
                </c:pt>
                <c:pt idx="144">
                  <c:v>384.64826568658191</c:v>
                </c:pt>
                <c:pt idx="145">
                  <c:v>386.13086242587593</c:v>
                </c:pt>
                <c:pt idx="146">
                  <c:v>387.58307187891052</c:v>
                </c:pt>
                <c:pt idx="147">
                  <c:v>389.00491861552257</c:v>
                </c:pt>
                <c:pt idx="148">
                  <c:v>390.39642974544353</c:v>
                </c:pt>
                <c:pt idx="149">
                  <c:v>391.75763487965213</c:v>
                </c:pt>
                <c:pt idx="150">
                  <c:v>393.08856609134619</c:v>
                </c:pt>
                <c:pt idx="151">
                  <c:v>394.38925787656149</c:v>
                </c:pt>
                <c:pt idx="152">
                  <c:v>395.65974711445853</c:v>
                </c:pt>
                <c:pt idx="153">
                  <c:v>396.90007302730498</c:v>
                </c:pt>
                <c:pt idx="154">
                  <c:v>398.11027714017513</c:v>
                </c:pt>
                <c:pt idx="155">
                  <c:v>399.29040324039244</c:v>
                </c:pt>
                <c:pt idx="156">
                  <c:v>400.40377672975347</c:v>
                </c:pt>
                <c:pt idx="157">
                  <c:v>401.41376488128583</c:v>
                </c:pt>
                <c:pt idx="158">
                  <c:v>402.32058226291167</c:v>
                </c:pt>
                <c:pt idx="159">
                  <c:v>403.1244612743846</c:v>
                </c:pt>
                <c:pt idx="160">
                  <c:v>403.82565167517998</c:v>
                </c:pt>
                <c:pt idx="161">
                  <c:v>404.37763379300156</c:v>
                </c:pt>
                <c:pt idx="162">
                  <c:v>404.73402055319656</c:v>
                </c:pt>
                <c:pt idx="163">
                  <c:v>404.89989730673244</c:v>
                </c:pt>
                <c:pt idx="164">
                  <c:v>404.8803892211227</c:v>
                </c:pt>
                <c:pt idx="165">
                  <c:v>404.72092468171905</c:v>
                </c:pt>
                <c:pt idx="166">
                  <c:v>404.46680249953982</c:v>
                </c:pt>
                <c:pt idx="167">
                  <c:v>404.08438134803623</c:v>
                </c:pt>
                <c:pt idx="168">
                  <c:v>403.56479256538847</c:v>
                </c:pt>
                <c:pt idx="169">
                  <c:v>402.8383684583967</c:v>
                </c:pt>
                <c:pt idx="170">
                  <c:v>401.88505907552275</c:v>
                </c:pt>
                <c:pt idx="171">
                  <c:v>400.85818144311486</c:v>
                </c:pt>
                <c:pt idx="172">
                  <c:v>399.83642680389482</c:v>
                </c:pt>
                <c:pt idx="173">
                  <c:v>398.81975464323671</c:v>
                </c:pt>
                <c:pt idx="174">
                  <c:v>397.80812487686649</c:v>
                </c:pt>
                <c:pt idx="175">
                  <c:v>396.80149784512844</c:v>
                </c:pt>
                <c:pt idx="176">
                  <c:v>395.79983430734347</c:v>
                </c:pt>
                <c:pt idx="177">
                  <c:v>394.80309543625754</c:v>
                </c:pt>
                <c:pt idx="178">
                  <c:v>393.81124281257831</c:v>
                </c:pt>
                <c:pt idx="179">
                  <c:v>392.82423841959854</c:v>
                </c:pt>
                <c:pt idx="180">
                  <c:v>391.84204463790496</c:v>
                </c:pt>
                <c:pt idx="181">
                  <c:v>390.86462424017026</c:v>
                </c:pt>
                <c:pt idx="182">
                  <c:v>389.89194038602756</c:v>
                </c:pt>
                <c:pt idx="183">
                  <c:v>388.92395661702506</c:v>
                </c:pt>
                <c:pt idx="184">
                  <c:v>387.96063685165996</c:v>
                </c:pt>
                <c:pt idx="185">
                  <c:v>387.00194538048981</c:v>
                </c:pt>
                <c:pt idx="186">
                  <c:v>386.04784686132007</c:v>
                </c:pt>
                <c:pt idx="187">
                  <c:v>385.09830631446687</c:v>
                </c:pt>
                <c:pt idx="188">
                  <c:v>384.15328911809246</c:v>
                </c:pt>
                <c:pt idx="189">
                  <c:v>383.21276100361365</c:v>
                </c:pt>
                <c:pt idx="190">
                  <c:v>382.27668805118026</c:v>
                </c:pt>
                <c:pt idx="191">
                  <c:v>381.34503668522376</c:v>
                </c:pt>
                <c:pt idx="192">
                  <c:v>380.41777367007353</c:v>
                </c:pt>
                <c:pt idx="193">
                  <c:v>379.49486610564111</c:v>
                </c:pt>
                <c:pt idx="194">
                  <c:v>378.57628142316946</c:v>
                </c:pt>
                <c:pt idx="195">
                  <c:v>377.66198738104737</c:v>
                </c:pt>
                <c:pt idx="196">
                  <c:v>376.75195206068719</c:v>
                </c:pt>
                <c:pt idx="197">
                  <c:v>375.84614386246545</c:v>
                </c:pt>
                <c:pt idx="198">
                  <c:v>374.94453150172393</c:v>
                </c:pt>
                <c:pt idx="199">
                  <c:v>374.0470840048319</c:v>
                </c:pt>
                <c:pt idx="200">
                  <c:v>373.15377070530701</c:v>
                </c:pt>
                <c:pt idx="201">
                  <c:v>364.26180126932377</c:v>
                </c:pt>
                <c:pt idx="202">
                  <c:v>355.77162165443968</c:v>
                </c:pt>
                <c:pt idx="203">
                  <c:v>347.65472978337982</c:v>
                </c:pt>
                <c:pt idx="204">
                  <c:v>339.88529323863435</c:v>
                </c:pt>
                <c:pt idx="205">
                  <c:v>332.43984112828042</c:v>
                </c:pt>
                <c:pt idx="206">
                  <c:v>325.29699793428011</c:v>
                </c:pt>
                <c:pt idx="207">
                  <c:v>318.43725278700629</c:v>
                </c:pt>
                <c:pt idx="208">
                  <c:v>311.84275875865939</c:v>
                </c:pt>
                <c:pt idx="209">
                  <c:v>305.4971576948339</c:v>
                </c:pt>
                <c:pt idx="210">
                  <c:v>299.38542685466655</c:v>
                </c:pt>
                <c:pt idx="211">
                  <c:v>293.49374424199686</c:v>
                </c:pt>
                <c:pt idx="212">
                  <c:v>287.80937001092923</c:v>
                </c:pt>
                <c:pt idx="213">
                  <c:v>282.32054174110414</c:v>
                </c:pt>
                <c:pt idx="214">
                  <c:v>277.01638171815137</c:v>
                </c:pt>
                <c:pt idx="215">
                  <c:v>271.88681463686612</c:v>
                </c:pt>
                <c:pt idx="216">
                  <c:v>266.92249437946936</c:v>
                </c:pt>
                <c:pt idx="217">
                  <c:v>262.11473871753094</c:v>
                </c:pt>
                <c:pt idx="218">
                  <c:v>257.45547095070464</c:v>
                </c:pt>
                <c:pt idx="219">
                  <c:v>252.9371676339147</c:v>
                </c:pt>
                <c:pt idx="220">
                  <c:v>248.55281166158488</c:v>
                </c:pt>
                <c:pt idx="221">
                  <c:v>244.29585007656451</c:v>
                </c:pt>
                <c:pt idx="222">
                  <c:v>240.16015605559247</c:v>
                </c:pt>
                <c:pt idx="223">
                  <c:v>236.13999459488556</c:v>
                </c:pt>
                <c:pt idx="224">
                  <c:v>232.22999148076207</c:v>
                </c:pt>
                <c:pt idx="225">
                  <c:v>228.42510518277396</c:v>
                </c:pt>
                <c:pt idx="226">
                  <c:v>224.72060135199058</c:v>
                </c:pt>
                <c:pt idx="227">
                  <c:v>221.11202964599755</c:v>
                </c:pt>
                <c:pt idx="228">
                  <c:v>217.59520263579122</c:v>
                </c:pt>
                <c:pt idx="229">
                  <c:v>214.16617657885678</c:v>
                </c:pt>
                <c:pt idx="230">
                  <c:v>210.8212338679802</c:v>
                </c:pt>
                <c:pt idx="231">
                  <c:v>207.55686698731694</c:v>
                </c:pt>
                <c:pt idx="232">
                  <c:v>204.36976382639503</c:v>
                </c:pt>
                <c:pt idx="233">
                  <c:v>201.25679421946447</c:v>
                </c:pt>
                <c:pt idx="234">
                  <c:v>198.21499759225142</c:v>
                </c:pt>
                <c:pt idx="235">
                  <c:v>195.24157161102565</c:v>
                </c:pt>
                <c:pt idx="236">
                  <c:v>192.33386174017892</c:v>
                </c:pt>
                <c:pt idx="237">
                  <c:v>189.48935162445542</c:v>
                </c:pt>
                <c:pt idx="238">
                  <c:v>186.70565422074358</c:v>
                </c:pt>
                <c:pt idx="239">
                  <c:v>183.980503612088</c:v>
                </c:pt>
                <c:pt idx="240">
                  <c:v>181.3117474434394</c:v>
                </c:pt>
                <c:pt idx="241">
                  <c:v>178.69733992474249</c:v>
                </c:pt>
                <c:pt idx="242">
                  <c:v>176.13533535236226</c:v>
                </c:pt>
                <c:pt idx="243">
                  <c:v>173.6238821046546</c:v>
                </c:pt>
                <c:pt idx="244">
                  <c:v>171.1612170717666</c:v>
                </c:pt>
                <c:pt idx="245">
                  <c:v>168.74566048357198</c:v>
                </c:pt>
                <c:pt idx="246">
                  <c:v>166.37561110305865</c:v>
                </c:pt>
                <c:pt idx="247">
                  <c:v>164.04954175554013</c:v>
                </c:pt>
                <c:pt idx="248">
                  <c:v>161.76599516679846</c:v>
                </c:pt>
                <c:pt idx="249">
                  <c:v>159.52358008572213</c:v>
                </c:pt>
                <c:pt idx="250">
                  <c:v>157.3209676692083</c:v>
                </c:pt>
                <c:pt idx="251">
                  <c:v>155.15688810908489</c:v>
                </c:pt>
                <c:pt idx="252">
                  <c:v>153.03012748259525</c:v>
                </c:pt>
                <c:pt idx="253">
                  <c:v>150.93952480960172</c:v>
                </c:pt>
                <c:pt idx="254">
                  <c:v>148.88396930112177</c:v>
                </c:pt>
                <c:pt idx="255">
                  <c:v>146.86239778512629</c:v>
                </c:pt>
                <c:pt idx="256">
                  <c:v>144.87379229672391</c:v>
                </c:pt>
                <c:pt idx="257">
                  <c:v>142.91717782093394</c:v>
                </c:pt>
                <c:pt idx="258">
                  <c:v>140.99162017723367</c:v>
                </c:pt>
                <c:pt idx="259">
                  <c:v>139.09622403595444</c:v>
                </c:pt>
                <c:pt idx="260">
                  <c:v>137.23013105741236</c:v>
                </c:pt>
                <c:pt idx="261">
                  <c:v>135.39251814539747</c:v>
                </c:pt>
                <c:pt idx="262">
                  <c:v>133.58259580731578</c:v>
                </c:pt>
                <c:pt idx="263">
                  <c:v>131.79960661389455</c:v>
                </c:pt>
                <c:pt idx="264">
                  <c:v>130.04282375191912</c:v>
                </c:pt>
                <c:pt idx="265">
                  <c:v>128.31154966398356</c:v>
                </c:pt>
                <c:pt idx="266">
                  <c:v>126.60511476970537</c:v>
                </c:pt>
                <c:pt idx="267">
                  <c:v>124.92287626328503</c:v>
                </c:pt>
                <c:pt idx="268">
                  <c:v>123.26421698268449</c:v>
                </c:pt>
                <c:pt idx="269">
                  <c:v>121.62854434606113</c:v>
                </c:pt>
                <c:pt idx="270">
                  <c:v>120.01528935142646</c:v>
                </c:pt>
                <c:pt idx="271">
                  <c:v>118.42390563580446</c:v>
                </c:pt>
                <c:pt idx="272">
                  <c:v>116.85386859044694</c:v>
                </c:pt>
                <c:pt idx="273">
                  <c:v>115.30467452892267</c:v>
                </c:pt>
                <c:pt idx="274">
                  <c:v>113.77583990513786</c:v>
                </c:pt>
                <c:pt idx="275">
                  <c:v>112.26690057856591</c:v>
                </c:pt>
                <c:pt idx="276">
                  <c:v>110.77741112417098</c:v>
                </c:pt>
                <c:pt idx="277">
                  <c:v>109.30694418469808</c:v>
                </c:pt>
                <c:pt idx="278">
                  <c:v>107.85508986317977</c:v>
                </c:pt>
                <c:pt idx="279">
                  <c:v>106.42145515367106</c:v>
                </c:pt>
                <c:pt idx="280">
                  <c:v>105.00566340837713</c:v>
                </c:pt>
                <c:pt idx="281">
                  <c:v>103.6073538394775</c:v>
                </c:pt>
                <c:pt idx="282">
                  <c:v>102.22618105408196</c:v>
                </c:pt>
                <c:pt idx="283">
                  <c:v>100.86181462087478</c:v>
                </c:pt>
                <c:pt idx="284">
                  <c:v>99.513938667116165</c:v>
                </c:pt>
                <c:pt idx="285">
                  <c:v>98.182251504775977</c:v>
                </c:pt>
                <c:pt idx="286">
                  <c:v>96.866465284671335</c:v>
                </c:pt>
                <c:pt idx="287">
                  <c:v>95.566305677571037</c:v>
                </c:pt>
                <c:pt idx="288">
                  <c:v>94.281511581313822</c:v>
                </c:pt>
                <c:pt idx="289">
                  <c:v>93.011834853065182</c:v>
                </c:pt>
                <c:pt idx="290">
                  <c:v>91.757040065909379</c:v>
                </c:pt>
                <c:pt idx="291">
                  <c:v>90.516904289039687</c:v>
                </c:pt>
                <c:pt idx="292">
                  <c:v>89.291216890869862</c:v>
                </c:pt>
                <c:pt idx="293">
                  <c:v>88.079779364445045</c:v>
                </c:pt>
                <c:pt idx="294">
                  <c:v>86.882405174579333</c:v>
                </c:pt>
                <c:pt idx="295">
                  <c:v>85.698919626190531</c:v>
                </c:pt>
                <c:pt idx="296">
                  <c:v>84.529159753340764</c:v>
                </c:pt>
                <c:pt idx="297">
                  <c:v>83.372974228522736</c:v>
                </c:pt>
                <c:pt idx="298">
                  <c:v>82.230223291757042</c:v>
                </c:pt>
                <c:pt idx="299">
                  <c:v>81.100778699084174</c:v>
                </c:pt>
                <c:pt idx="300">
                  <c:v>79.984523690046686</c:v>
                </c:pt>
                <c:pt idx="301">
                  <c:v>78.881352973759931</c:v>
                </c:pt>
                <c:pt idx="302">
                  <c:v>77.791172733165709</c:v>
                </c:pt>
                <c:pt idx="303">
                  <c:v>76.713900647048533</c:v>
                </c:pt>
                <c:pt idx="304">
                  <c:v>75.64946592937072</c:v>
                </c:pt>
                <c:pt idx="305">
                  <c:v>74.597809385447164</c:v>
                </c:pt>
                <c:pt idx="306">
                  <c:v>73.558883484433622</c:v>
                </c:pt>
                <c:pt idx="307">
                  <c:v>72.53265244754148</c:v>
                </c:pt>
                <c:pt idx="308">
                  <c:v>71.519092351317269</c:v>
                </c:pt>
                <c:pt idx="309">
                  <c:v>70.518191245232728</c:v>
                </c:pt>
                <c:pt idx="310">
                  <c:v>69.52994928272274</c:v>
                </c:pt>
                <c:pt idx="311">
                  <c:v>68.554378864678739</c:v>
                </c:pt>
                <c:pt idx="312">
                  <c:v>67.591504794255329</c:v>
                </c:pt>
                <c:pt idx="313">
                  <c:v>66.641364441673716</c:v>
                </c:pt>
                <c:pt idx="314">
                  <c:v>65.704007917506857</c:v>
                </c:pt>
                <c:pt idx="315">
                  <c:v>64.779498252704585</c:v>
                </c:pt>
                <c:pt idx="316">
                  <c:v>63.867911583361654</c:v>
                </c:pt>
                <c:pt idx="317">
                  <c:v>62.969337337944708</c:v>
                </c:pt>
                <c:pt idx="318">
                  <c:v>62.083878424374667</c:v>
                </c:pt>
                <c:pt idx="319">
                  <c:v>61.211651414007122</c:v>
                </c:pt>
                <c:pt idx="320">
                  <c:v>60.352786719164243</c:v>
                </c:pt>
                <c:pt idx="321">
                  <c:v>59.507428760446615</c:v>
                </c:pt>
                <c:pt idx="322">
                  <c:v>58.675736119593083</c:v>
                </c:pt>
                <c:pt idx="323">
                  <c:v>57.857881673161657</c:v>
                </c:pt>
                <c:pt idx="324">
                  <c:v>57.054052701777621</c:v>
                </c:pt>
                <c:pt idx="325">
                  <c:v>56.264450969139574</c:v>
                </c:pt>
                <c:pt idx="326">
                  <c:v>55.489292764396239</c:v>
                </c:pt>
                <c:pt idx="327">
                  <c:v>54.728808900913208</c:v>
                </c:pt>
                <c:pt idx="328">
                  <c:v>53.983244663849973</c:v>
                </c:pt>
                <c:pt idx="329">
                  <c:v>53.252859698376213</c:v>
                </c:pt>
                <c:pt idx="330">
                  <c:v>52.537927829787577</c:v>
                </c:pt>
                <c:pt idx="331">
                  <c:v>51.838736806254737</c:v>
                </c:pt>
                <c:pt idx="332">
                  <c:v>51.155587954478079</c:v>
                </c:pt>
                <c:pt idx="333">
                  <c:v>50.48879573815011</c:v>
                </c:pt>
                <c:pt idx="334">
                  <c:v>49.838687208879186</c:v>
                </c:pt>
                <c:pt idx="335">
                  <c:v>49.205601339135718</c:v>
                </c:pt>
                <c:pt idx="336">
                  <c:v>48.589888226881939</c:v>
                </c:pt>
                <c:pt idx="337">
                  <c:v>47.991908161879671</c:v>
                </c:pt>
                <c:pt idx="338">
                  <c:v>47.412030544277386</c:v>
                </c:pt>
                <c:pt idx="339">
                  <c:v>46.850632647000097</c:v>
                </c:pt>
                <c:pt idx="340">
                  <c:v>46.308098214742877</c:v>
                </c:pt>
                <c:pt idx="341">
                  <c:v>45.784815894035752</c:v>
                </c:pt>
                <c:pt idx="342">
                  <c:v>45.281177490933281</c:v>
                </c:pt>
                <c:pt idx="343">
                  <c:v>44.797576055404079</c:v>
                </c:pt>
                <c:pt idx="344">
                  <c:v>44.334403794458609</c:v>
                </c:pt>
                <c:pt idx="345">
                  <c:v>43.892049819445333</c:v>
                </c:pt>
                <c:pt idx="346">
                  <c:v>43.470897736732887</c:v>
                </c:pt>
                <c:pt idx="347">
                  <c:v>43.07132309512243</c:v>
                </c:pt>
                <c:pt idx="348">
                  <c:v>42.693690707718545</c:v>
                </c:pt>
                <c:pt idx="349">
                  <c:v>42.338351870519283</c:v>
                </c:pt>
                <c:pt idx="350">
                  <c:v>42.005641504531901</c:v>
                </c:pt>
                <c:pt idx="351">
                  <c:v>41.695875252621555</c:v>
                </c:pt>
                <c:pt idx="352">
                  <c:v>41.409346566377472</c:v>
                </c:pt>
                <c:pt idx="353">
                  <c:v>41.14632382184454</c:v>
                </c:pt>
                <c:pt idx="354">
                  <c:v>40.90704750582308</c:v>
                </c:pt>
                <c:pt idx="355">
                  <c:v>40.691727516398828</c:v>
                </c:pt>
                <c:pt idx="356">
                  <c:v>40.500540622260019</c:v>
                </c:pt>
                <c:pt idx="357">
                  <c:v>40.333628125052115</c:v>
                </c:pt>
                <c:pt idx="358">
                  <c:v>40.191093767419368</c:v>
                </c:pt>
                <c:pt idx="359">
                  <c:v>40.073001926446075</c:v>
                </c:pt>
                <c:pt idx="360">
                  <c:v>39.979376127960009</c:v>
                </c:pt>
                <c:pt idx="361">
                  <c:v>39.910197911681976</c:v>
                </c:pt>
                <c:pt idx="362">
                  <c:v>39.865406070650486</c:v>
                </c:pt>
                <c:pt idx="363">
                  <c:v>39.844896280927379</c:v>
                </c:pt>
                <c:pt idx="364">
                  <c:v>39.848521129560226</c:v>
                </c:pt>
                <c:pt idx="365">
                  <c:v>39.876090540434191</c:v>
                </c:pt>
                <c:pt idx="366">
                  <c:v>39.927372589304085</c:v>
                </c:pt>
                <c:pt idx="367">
                  <c:v>40.002094691271047</c:v>
                </c:pt>
                <c:pt idx="368">
                  <c:v>40.099945136553075</c:v>
                </c:pt>
                <c:pt idx="369">
                  <c:v>40.22057494385637</c:v>
                </c:pt>
                <c:pt idx="370">
                  <c:v>40.36359999519614</c:v>
                </c:pt>
                <c:pt idx="371">
                  <c:v>40.528603411793988</c:v>
                </c:pt>
                <c:pt idx="372">
                  <c:v>40.715138127782211</c:v>
                </c:pt>
                <c:pt idx="373">
                  <c:v>40.922729616894692</c:v>
                </c:pt>
                <c:pt idx="374">
                  <c:v>41.150878727079828</c:v>
                </c:pt>
                <c:pt idx="375">
                  <c:v>41.399064578939445</c:v>
                </c:pt>
                <c:pt idx="376">
                  <c:v>41.666747485939112</c:v>
                </c:pt>
                <c:pt idx="377">
                  <c:v>41.953371857280622</c:v>
                </c:pt>
                <c:pt idx="378">
                  <c:v>42.258369047984736</c:v>
                </c:pt>
                <c:pt idx="379">
                  <c:v>42.581160124906312</c:v>
                </c:pt>
                <c:pt idx="380">
                  <c:v>42.921158521898221</c:v>
                </c:pt>
                <c:pt idx="381">
                  <c:v>43.277772561976349</c:v>
                </c:pt>
                <c:pt idx="382">
                  <c:v>43.650407828951884</c:v>
                </c:pt>
                <c:pt idx="383">
                  <c:v>44.03846937545331</c:v>
                </c:pt>
                <c:pt idx="384">
                  <c:v>44.441363758447508</c:v>
                </c:pt>
                <c:pt idx="385">
                  <c:v>44.858500897204429</c:v>
                </c:pt>
                <c:pt idx="386">
                  <c:v>45.289295752076193</c:v>
                </c:pt>
                <c:pt idx="387">
                  <c:v>45.733169825445792</c:v>
                </c:pt>
                <c:pt idx="388">
                  <c:v>46.189552488731252</c:v>
                </c:pt>
                <c:pt idx="389">
                  <c:v>46.657882141413729</c:v>
                </c:pt>
                <c:pt idx="390">
                  <c:v>47.137607209712193</c:v>
                </c:pt>
                <c:pt idx="391">
                  <c:v>47.628186993781945</c:v>
                </c:pt>
                <c:pt idx="392">
                  <c:v>48.129092373207733</c:v>
                </c:pt>
                <c:pt idx="393">
                  <c:v>48.639806381133774</c:v>
                </c:pt>
                <c:pt idx="394">
                  <c:v>49.159824657666903</c:v>
                </c:pt>
                <c:pt idx="395">
                  <c:v>49.688655793247328</c:v>
                </c:pt>
                <c:pt idx="396">
                  <c:v>50.225821572545009</c:v>
                </c:pt>
                <c:pt idx="397">
                  <c:v>50.770857129147188</c:v>
                </c:pt>
                <c:pt idx="398">
                  <c:v>51.323311020888944</c:v>
                </c:pt>
                <c:pt idx="399">
                  <c:v>51.882745235174418</c:v>
                </c:pt>
                <c:pt idx="400">
                  <c:v>52.448735133069221</c:v>
                </c:pt>
                <c:pt idx="401">
                  <c:v>53.020869340337434</c:v>
                </c:pt>
                <c:pt idx="402">
                  <c:v>53.598749592968922</c:v>
                </c:pt>
                <c:pt idx="403">
                  <c:v>54.181990544110064</c:v>
                </c:pt>
                <c:pt idx="404">
                  <c:v>54.770219538686653</c:v>
                </c:pt>
                <c:pt idx="405">
                  <c:v>55.363076361400964</c:v>
                </c:pt>
                <c:pt idx="406">
                  <c:v>55.960212963203723</c:v>
                </c:pt>
                <c:pt idx="407">
                  <c:v>56.561293170790755</c:v>
                </c:pt>
                <c:pt idx="408">
                  <c:v>57.165992383157636</c:v>
                </c:pt>
                <c:pt idx="409">
                  <c:v>57.773997258765007</c:v>
                </c:pt>
                <c:pt idx="410">
                  <c:v>58.385005396424106</c:v>
                </c:pt>
                <c:pt idx="411">
                  <c:v>58.998725012605853</c:v>
                </c:pt>
                <c:pt idx="412">
                  <c:v>59.614874617507148</c:v>
                </c:pt>
                <c:pt idx="413">
                  <c:v>60.233182691873338</c:v>
                </c:pt>
                <c:pt idx="414">
                  <c:v>60.853387366274866</c:v>
                </c:pt>
                <c:pt idx="415">
                  <c:v>61.47523610426633</c:v>
                </c:pt>
                <c:pt idx="416">
                  <c:v>62.098485390616204</c:v>
                </c:pt>
                <c:pt idx="417">
                  <c:v>62.722900425582516</c:v>
                </c:pt>
                <c:pt idx="418">
                  <c:v>63.348254826022078</c:v>
                </c:pt>
                <c:pt idx="419">
                  <c:v>63.974330333956061</c:v>
                </c:pt>
                <c:pt idx="420">
                  <c:v>64.600916533070503</c:v>
                </c:pt>
                <c:pt idx="421">
                  <c:v>65.227810573505565</c:v>
                </c:pt>
                <c:pt idx="422">
                  <c:v>65.854816905178708</c:v>
                </c:pt>
                <c:pt idx="423">
                  <c:v>66.48174701979427</c:v>
                </c:pt>
                <c:pt idx="424">
                  <c:v>67.10841920161225</c:v>
                </c:pt>
                <c:pt idx="425">
                  <c:v>67.734658286981855</c:v>
                </c:pt>
                <c:pt idx="426">
                  <c:v>68.360295432588174</c:v>
                </c:pt>
                <c:pt idx="427">
                  <c:v>68.985167892313541</c:v>
                </c:pt>
                <c:pt idx="428">
                  <c:v>69.609118802575182</c:v>
                </c:pt>
                <c:pt idx="429">
                  <c:v>70.231996975969764</c:v>
                </c:pt>
                <c:pt idx="430">
                  <c:v>70.853656703028861</c:v>
                </c:pt>
                <c:pt idx="431">
                  <c:v>71.47395756186971</c:v>
                </c:pt>
                <c:pt idx="432">
                  <c:v>72.09276423551033</c:v>
                </c:pt>
                <c:pt idx="433">
                  <c:v>72.709946336605881</c:v>
                </c:pt>
                <c:pt idx="434">
                  <c:v>73.325378239356269</c:v>
                </c:pt>
                <c:pt idx="435">
                  <c:v>73.938938918329356</c:v>
                </c:pt>
                <c:pt idx="436">
                  <c:v>74.550511793941894</c:v>
                </c:pt>
                <c:pt idx="437">
                  <c:v>75.159984584340449</c:v>
                </c:pt>
                <c:pt idx="438">
                  <c:v>75.767249163425248</c:v>
                </c:pt>
                <c:pt idx="439">
                  <c:v>76.372201424763958</c:v>
                </c:pt>
                <c:pt idx="440">
                  <c:v>76.974741151145551</c:v>
                </c:pt>
                <c:pt idx="441">
                  <c:v>77.574771889530382</c:v>
                </c:pt>
                <c:pt idx="442">
                  <c:v>78.172200831158221</c:v>
                </c:pt>
                <c:pt idx="443">
                  <c:v>78.766938696582443</c:v>
                </c:pt>
                <c:pt idx="444">
                  <c:v>79.358899625406124</c:v>
                </c:pt>
                <c:pt idx="445">
                  <c:v>79.948001070502627</c:v>
                </c:pt>
                <c:pt idx="446">
                  <c:v>80.5341636965112</c:v>
                </c:pt>
                <c:pt idx="447">
                  <c:v>81.117311282405865</c:v>
                </c:pt>
                <c:pt idx="448">
                  <c:v>81.697370627943585</c:v>
                </c:pt>
                <c:pt idx="449">
                  <c:v>82.274271463805604</c:v>
                </c:pt>
                <c:pt idx="450">
                  <c:v>82.847946365253705</c:v>
                </c:pt>
                <c:pt idx="451">
                  <c:v>83.418330669130654</c:v>
                </c:pt>
                <c:pt idx="452">
                  <c:v>83.985362394041786</c:v>
                </c:pt>
                <c:pt idx="453">
                  <c:v>84.548982163561959</c:v>
                </c:pt>
                <c:pt idx="454">
                  <c:v>85.109133132319613</c:v>
                </c:pt>
                <c:pt idx="455">
                  <c:v>85.665760914816104</c:v>
                </c:pt>
                <c:pt idx="456">
                  <c:v>86.21881351684587</c:v>
                </c:pt>
                <c:pt idx="457">
                  <c:v>86.768241269389193</c:v>
                </c:pt>
                <c:pt idx="458">
                  <c:v>87.313996764855872</c:v>
                </c:pt>
                <c:pt idx="459">
                  <c:v>87.856034795563673</c:v>
                </c:pt>
                <c:pt idx="460">
                  <c:v>88.394312294342342</c:v>
                </c:pt>
                <c:pt idx="461">
                  <c:v>88.92878827715839</c:v>
                </c:pt>
                <c:pt idx="462">
                  <c:v>89.459423787662018</c:v>
                </c:pt>
                <c:pt idx="463">
                  <c:v>89.986181843562449</c:v>
                </c:pt>
                <c:pt idx="464">
                  <c:v>90.509027384742836</c:v>
                </c:pt>
                <c:pt idx="465">
                  <c:v>91.02792722303063</c:v>
                </c:pt>
                <c:pt idx="466">
                  <c:v>91.542849993543939</c:v>
                </c:pt>
                <c:pt idx="467">
                  <c:v>92.053766107538223</c:v>
                </c:pt>
                <c:pt idx="468">
                  <c:v>92.560647706682389</c:v>
                </c:pt>
                <c:pt idx="469">
                  <c:v>93.063468618696675</c:v>
                </c:pt>
                <c:pt idx="470">
                  <c:v>93.562204314288465</c:v>
                </c:pt>
                <c:pt idx="471">
                  <c:v>94.056831865326174</c:v>
                </c:pt>
                <c:pt idx="472">
                  <c:v>94.547329904193759</c:v>
                </c:pt>
                <c:pt idx="473">
                  <c:v>95.033678584272451</c:v>
                </c:pt>
                <c:pt idx="474">
                  <c:v>95.51585954149877</c:v>
                </c:pt>
                <c:pt idx="475">
                  <c:v>95.993855856950717</c:v>
                </c:pt>
                <c:pt idx="476">
                  <c:v>96.46765202041712</c:v>
                </c:pt>
                <c:pt idx="477">
                  <c:v>96.93723389490701</c:v>
                </c:pt>
                <c:pt idx="478">
                  <c:v>97.40258868205899</c:v>
                </c:pt>
                <c:pt idx="479">
                  <c:v>97.863704888412315</c:v>
                </c:pt>
                <c:pt idx="480">
                  <c:v>98.320572292503741</c:v>
                </c:pt>
                <c:pt idx="481">
                  <c:v>98.7731819127563</c:v>
                </c:pt>
                <c:pt idx="482">
                  <c:v>99.221525976128078</c:v>
                </c:pt>
                <c:pt idx="483">
                  <c:v>99.665597887490478</c:v>
                </c:pt>
                <c:pt idx="484">
                  <c:v>100.10539219970802</c:v>
                </c:pt>
                <c:pt idx="485">
                  <c:v>100.54090458439239</c:v>
                </c:pt>
                <c:pt idx="486">
                  <c:v>100.9721318033056</c:v>
                </c:pt>
                <c:pt idx="487">
                  <c:v>101.39907168038842</c:v>
                </c:pt>
                <c:pt idx="488">
                  <c:v>101.82172307439151</c:v>
                </c:pt>
                <c:pt idx="489">
                  <c:v>102.24008585208792</c:v>
                </c:pt>
                <c:pt idx="490">
                  <c:v>102.65416086204705</c:v>
                </c:pt>
                <c:pt idx="491">
                  <c:v>103.06394990895132</c:v>
                </c:pt>
                <c:pt idx="492">
                  <c:v>103.4694557284372</c:v>
                </c:pt>
                <c:pt idx="493">
                  <c:v>103.87068196244442</c:v>
                </c:pt>
                <c:pt idx="494">
                  <c:v>104.26763313505717</c:v>
                </c:pt>
                <c:pt idx="495">
                  <c:v>104.66031462882218</c:v>
                </c:pt>
                <c:pt idx="496">
                  <c:v>105.04873266153</c:v>
                </c:pt>
                <c:pt idx="497">
                  <c:v>105.43289426344562</c:v>
                </c:pt>
                <c:pt idx="498">
                  <c:v>105.81280725497618</c:v>
                </c:pt>
                <c:pt idx="499">
                  <c:v>106.18848022476385</c:v>
                </c:pt>
                <c:pt idx="500">
                  <c:v>106.55992250819237</c:v>
                </c:pt>
                <c:pt idx="501">
                  <c:v>106.92714416629693</c:v>
                </c:pt>
                <c:pt idx="502">
                  <c:v>107.29015596506719</c:v>
                </c:pt>
                <c:pt idx="503">
                  <c:v>107.64896935513384</c:v>
                </c:pt>
                <c:pt idx="504">
                  <c:v>108.00359645182991</c:v>
                </c:pt>
                <c:pt idx="505">
                  <c:v>108.35405001561807</c:v>
                </c:pt>
                <c:pt idx="506">
                  <c:v>108.70034343287602</c:v>
                </c:pt>
                <c:pt idx="507">
                  <c:v>109.04249069703209</c:v>
                </c:pt>
                <c:pt idx="508">
                  <c:v>109.38050639004406</c:v>
                </c:pt>
                <c:pt idx="509">
                  <c:v>109.7144056642139</c:v>
                </c:pt>
                <c:pt idx="510">
                  <c:v>110.0442042243323</c:v>
                </c:pt>
                <c:pt idx="511">
                  <c:v>110.3699183101462</c:v>
                </c:pt>
                <c:pt idx="512">
                  <c:v>110.69156467914387</c:v>
                </c:pt>
                <c:pt idx="513">
                  <c:v>111.00916058965151</c:v>
                </c:pt>
                <c:pt idx="514">
                  <c:v>111.3227237842361</c:v>
                </c:pt>
                <c:pt idx="515">
                  <c:v>111.63227247340912</c:v>
                </c:pt>
                <c:pt idx="516">
                  <c:v>111.9378253196265</c:v>
                </c:pt>
                <c:pt idx="517">
                  <c:v>112.23940142157974</c:v>
                </c:pt>
                <c:pt idx="518">
                  <c:v>112.53702029877365</c:v>
                </c:pt>
                <c:pt idx="519">
                  <c:v>112.83070187638656</c:v>
                </c:pt>
                <c:pt idx="520">
                  <c:v>113.12046647040857</c:v>
                </c:pt>
                <c:pt idx="521">
                  <c:v>113.40633477305379</c:v>
                </c:pt>
                <c:pt idx="522">
                  <c:v>113.68832783844262</c:v>
                </c:pt>
                <c:pt idx="523">
                  <c:v>113.96646706855056</c:v>
                </c:pt>
                <c:pt idx="524">
                  <c:v>114.24077419941938</c:v>
                </c:pt>
                <c:pt idx="525">
                  <c:v>114.51127128762757</c:v>
                </c:pt>
                <c:pt idx="526">
                  <c:v>114.7779806970163</c:v>
                </c:pt>
                <c:pt idx="527">
                  <c:v>115.04092508566768</c:v>
                </c:pt>
                <c:pt idx="528">
                  <c:v>115.30012739313206</c:v>
                </c:pt>
                <c:pt idx="529">
                  <c:v>115.55561082790105</c:v>
                </c:pt>
                <c:pt idx="530">
                  <c:v>115.80739885512332</c:v>
                </c:pt>
                <c:pt idx="531">
                  <c:v>116.05551518456004</c:v>
                </c:pt>
                <c:pt idx="532">
                  <c:v>116.29998375877693</c:v>
                </c:pt>
                <c:pt idx="533">
                  <c:v>116.54082874157017</c:v>
                </c:pt>
                <c:pt idx="534">
                  <c:v>116.7780745066231</c:v>
                </c:pt>
                <c:pt idx="535">
                  <c:v>117.01174562639109</c:v>
                </c:pt>
                <c:pt idx="536">
                  <c:v>117.24186686121155</c:v>
                </c:pt>
                <c:pt idx="537">
                  <c:v>117.46846314863662</c:v>
                </c:pt>
                <c:pt idx="538">
                  <c:v>117.6915595929857</c:v>
                </c:pt>
                <c:pt idx="539">
                  <c:v>117.91118145511516</c:v>
                </c:pt>
                <c:pt idx="540">
                  <c:v>118.12735414240254</c:v>
                </c:pt>
                <c:pt idx="541">
                  <c:v>118.34010319894281</c:v>
                </c:pt>
                <c:pt idx="542">
                  <c:v>118.54945429595395</c:v>
                </c:pt>
                <c:pt idx="543">
                  <c:v>118.75543322238937</c:v>
                </c:pt>
                <c:pt idx="544">
                  <c:v>118.95806587575457</c:v>
                </c:pt>
                <c:pt idx="545">
                  <c:v>119.15737825312566</c:v>
                </c:pt>
                <c:pt idx="546">
                  <c:v>119.35339644236699</c:v>
                </c:pt>
                <c:pt idx="547">
                  <c:v>119.54614661354573</c:v>
                </c:pt>
                <c:pt idx="548">
                  <c:v>119.73565501054078</c:v>
                </c:pt>
                <c:pt idx="549">
                  <c:v>119.92194794284327</c:v>
                </c:pt>
                <c:pt idx="550">
                  <c:v>120.10505177754692</c:v>
                </c:pt>
                <c:pt idx="551">
                  <c:v>120.28499293152501</c:v>
                </c:pt>
                <c:pt idx="552">
                  <c:v>120.4617978637922</c:v>
                </c:pt>
                <c:pt idx="553">
                  <c:v>120.63549306804832</c:v>
                </c:pt>
                <c:pt idx="554">
                  <c:v>120.80610506540212</c:v>
                </c:pt>
                <c:pt idx="555">
                  <c:v>120.9736603972723</c:v>
                </c:pt>
                <c:pt idx="556">
                  <c:v>121.13818561846351</c:v>
                </c:pt>
                <c:pt idx="557">
                  <c:v>121.29970729041514</c:v>
                </c:pt>
                <c:pt idx="558">
                  <c:v>121.45825197462023</c:v>
                </c:pt>
                <c:pt idx="559">
                  <c:v>121.61384622621237</c:v>
                </c:pt>
                <c:pt idx="560">
                  <c:v>121.76651658771826</c:v>
                </c:pt>
                <c:pt idx="561">
                  <c:v>121.91628958297326</c:v>
                </c:pt>
                <c:pt idx="562">
                  <c:v>122.06319171119807</c:v>
                </c:pt>
                <c:pt idx="563">
                  <c:v>122.20724944123398</c:v>
                </c:pt>
                <c:pt idx="564">
                  <c:v>122.34848920593427</c:v>
                </c:pt>
                <c:pt idx="565">
                  <c:v>122.48693739670962</c:v>
                </c:pt>
                <c:pt idx="566">
                  <c:v>122.62262035822525</c:v>
                </c:pt>
                <c:pt idx="567">
                  <c:v>122.7555643832474</c:v>
                </c:pt>
                <c:pt idx="568">
                  <c:v>122.88579570763685</c:v>
                </c:pt>
                <c:pt idx="569">
                  <c:v>123.01334050548741</c:v>
                </c:pt>
                <c:pt idx="570">
                  <c:v>123.13822488440682</c:v>
                </c:pt>
                <c:pt idx="571">
                  <c:v>123.26047488093812</c:v>
                </c:pt>
                <c:pt idx="572">
                  <c:v>123.38011645611901</c:v>
                </c:pt>
                <c:pt idx="573">
                  <c:v>123.49717549117713</c:v>
                </c:pt>
                <c:pt idx="574">
                  <c:v>123.61167778335891</c:v>
                </c:pt>
                <c:pt idx="575">
                  <c:v>123.72364904188993</c:v>
                </c:pt>
                <c:pt idx="576">
                  <c:v>123.83311488406444</c:v>
                </c:pt>
                <c:pt idx="577">
                  <c:v>123.94010083146212</c:v>
                </c:pt>
                <c:pt idx="578">
                  <c:v>124.04463230628937</c:v>
                </c:pt>
                <c:pt idx="579">
                  <c:v>124.14673462784381</c:v>
                </c:pt>
                <c:pt idx="580">
                  <c:v>124.24643300909901</c:v>
                </c:pt>
                <c:pt idx="581">
                  <c:v>124.3437525534078</c:v>
                </c:pt>
                <c:pt idx="582">
                  <c:v>124.43871825132202</c:v>
                </c:pt>
                <c:pt idx="583">
                  <c:v>124.53135497752641</c:v>
                </c:pt>
                <c:pt idx="584">
                  <c:v>124.62168748788474</c:v>
                </c:pt>
                <c:pt idx="585">
                  <c:v>124.70974041659606</c:v>
                </c:pt>
                <c:pt idx="586">
                  <c:v>124.79553827345887</c:v>
                </c:pt>
                <c:pt idx="587">
                  <c:v>124.87910544124151</c:v>
                </c:pt>
                <c:pt idx="588">
                  <c:v>124.96046617315642</c:v>
                </c:pt>
                <c:pt idx="589">
                  <c:v>125.03964459043641</c:v>
                </c:pt>
                <c:pt idx="590">
                  <c:v>125.11666468001094</c:v>
                </c:pt>
                <c:pt idx="591">
                  <c:v>125.19155029228052</c:v>
                </c:pt>
                <c:pt idx="592">
                  <c:v>125.26432513898713</c:v>
                </c:pt>
                <c:pt idx="593">
                  <c:v>125.33501279117873</c:v>
                </c:pt>
                <c:pt idx="594">
                  <c:v>125.40363667726631</c:v>
                </c:pt>
                <c:pt idx="595">
                  <c:v>125.47022008117084</c:v>
                </c:pt>
                <c:pt idx="596">
                  <c:v>125.53478614055921</c:v>
                </c:pt>
                <c:pt idx="597">
                  <c:v>125.59735784516639</c:v>
                </c:pt>
                <c:pt idx="598">
                  <c:v>125.65795803520265</c:v>
                </c:pt>
                <c:pt idx="599">
                  <c:v>125.71660939984358</c:v>
                </c:pt>
                <c:pt idx="600">
                  <c:v>125.77333447580135</c:v>
                </c:pt>
                <c:pt idx="601">
                  <c:v>125.82815564597546</c:v>
                </c:pt>
                <c:pt idx="602">
                  <c:v>125.88109513818098</c:v>
                </c:pt>
                <c:pt idx="603">
                  <c:v>125.93217502395284</c:v>
                </c:pt>
                <c:pt idx="604">
                  <c:v>125.98141721742425</c:v>
                </c:pt>
                <c:pt idx="605">
                  <c:v>126.02884347427765</c:v>
                </c:pt>
                <c:pt idx="606">
                  <c:v>126.07447539076647</c:v>
                </c:pt>
                <c:pt idx="607">
                  <c:v>126.11833440280601</c:v>
                </c:pt>
                <c:pt idx="608">
                  <c:v>126.16044178513219</c:v>
                </c:pt>
                <c:pt idx="609">
                  <c:v>126.20081865052576</c:v>
                </c:pt>
                <c:pt idx="610">
                  <c:v>126.23948594910122</c:v>
                </c:pt>
                <c:pt idx="611">
                  <c:v>126.27646446765837</c:v>
                </c:pt>
                <c:pt idx="612">
                  <c:v>126.3117748290953</c:v>
                </c:pt>
                <c:pt idx="613">
                  <c:v>126.34543749188074</c:v>
                </c:pt>
                <c:pt idx="614">
                  <c:v>126.37747274958514</c:v>
                </c:pt>
                <c:pt idx="615">
                  <c:v>126.40790073046794</c:v>
                </c:pt>
                <c:pt idx="616">
                  <c:v>126.43674139712058</c:v>
                </c:pt>
                <c:pt idx="617">
                  <c:v>126.46401454616316</c:v>
                </c:pt>
                <c:pt idx="618">
                  <c:v>126.4897398079935</c:v>
                </c:pt>
                <c:pt idx="619">
                  <c:v>126.51393664658733</c:v>
                </c:pt>
                <c:pt idx="620">
                  <c:v>126.53662435934817</c:v>
                </c:pt>
                <c:pt idx="621">
                  <c:v>126.55782207700544</c:v>
                </c:pt>
                <c:pt idx="622">
                  <c:v>126.57754876355962</c:v>
                </c:pt>
                <c:pt idx="623">
                  <c:v>126.59582321627315</c:v>
                </c:pt>
                <c:pt idx="624">
                  <c:v>126.61266406570556</c:v>
                </c:pt>
                <c:pt idx="625">
                  <c:v>126.62808977579198</c:v>
                </c:pt>
                <c:pt idx="626">
                  <c:v>126.64211864396336</c:v>
                </c:pt>
                <c:pt idx="627">
                  <c:v>126.65476880130741</c:v>
                </c:pt>
                <c:pt idx="628">
                  <c:v>126.66605821276907</c:v>
                </c:pt>
                <c:pt idx="629">
                  <c:v>126.6760046773892</c:v>
                </c:pt>
                <c:pt idx="630">
                  <c:v>126.68462582858042</c:v>
                </c:pt>
                <c:pt idx="631">
                  <c:v>126.69193913443904</c:v>
                </c:pt>
                <c:pt idx="632">
                  <c:v>126.69796189809169</c:v>
                </c:pt>
                <c:pt idx="633">
                  <c:v>126.70271125807587</c:v>
                </c:pt>
                <c:pt idx="634">
                  <c:v>126.70620418875315</c:v>
                </c:pt>
                <c:pt idx="635">
                  <c:v>126.70845750075402</c:v>
                </c:pt>
                <c:pt idx="636">
                  <c:v>126.70948784145338</c:v>
                </c:pt>
                <c:pt idx="637">
                  <c:v>126.70931169547555</c:v>
                </c:pt>
                <c:pt idx="638">
                  <c:v>126.7079453852279</c:v>
                </c:pt>
                <c:pt idx="639">
                  <c:v>126.70540507146211</c:v>
                </c:pt>
                <c:pt idx="640">
                  <c:v>126.70170675386213</c:v>
                </c:pt>
                <c:pt idx="641">
                  <c:v>126.69686627165763</c:v>
                </c:pt>
                <c:pt idx="642">
                  <c:v>126.69089930426262</c:v>
                </c:pt>
                <c:pt idx="643">
                  <c:v>126.68382137193754</c:v>
                </c:pt>
                <c:pt idx="644">
                  <c:v>126.67564783647462</c:v>
                </c:pt>
                <c:pt idx="645">
                  <c:v>126.66639390190539</c:v>
                </c:pt>
                <c:pt idx="646">
                  <c:v>126.65607461522919</c:v>
                </c:pt>
                <c:pt idx="647">
                  <c:v>126.64470486716252</c:v>
                </c:pt>
                <c:pt idx="648">
                  <c:v>126.6322993929077</c:v>
                </c:pt>
                <c:pt idx="649">
                  <c:v>126.61887277294063</c:v>
                </c:pt>
                <c:pt idx="650">
                  <c:v>126.60443943381645</c:v>
                </c:pt>
                <c:pt idx="651">
                  <c:v>126.58901364899258</c:v>
                </c:pt>
                <c:pt idx="652">
                  <c:v>126.57260953966826</c:v>
                </c:pt>
                <c:pt idx="653">
                  <c:v>126.55524107564008</c:v>
                </c:pt>
                <c:pt idx="654">
                  <c:v>126.53692207617243</c:v>
                </c:pt>
                <c:pt idx="655">
                  <c:v>126.51766621088251</c:v>
                </c:pt>
                <c:pt idx="656">
                  <c:v>126.49748700063907</c:v>
                </c:pt>
                <c:pt idx="657">
                  <c:v>126.49746589509384</c:v>
                </c:pt>
                <c:pt idx="658">
                  <c:v>126.49744478865279</c:v>
                </c:pt>
                <c:pt idx="659">
                  <c:v>126.49742368131595</c:v>
                </c:pt>
                <c:pt idx="660">
                  <c:v>126.49740257308336</c:v>
                </c:pt>
                <c:pt idx="661">
                  <c:v>126.49738146395499</c:v>
                </c:pt>
                <c:pt idx="662">
                  <c:v>126.49736035393089</c:v>
                </c:pt>
                <c:pt idx="663">
                  <c:v>126.49733924301106</c:v>
                </c:pt>
                <c:pt idx="664">
                  <c:v>126.49731813119548</c:v>
                </c:pt>
                <c:pt idx="665">
                  <c:v>126.49729701848422</c:v>
                </c:pt>
                <c:pt idx="666">
                  <c:v>126.49727590487727</c:v>
                </c:pt>
                <c:pt idx="667">
                  <c:v>126.49725479037463</c:v>
                </c:pt>
                <c:pt idx="668">
                  <c:v>126.49723367497633</c:v>
                </c:pt>
                <c:pt idx="669">
                  <c:v>126.49721255868236</c:v>
                </c:pt>
                <c:pt idx="670">
                  <c:v>126.49719144149277</c:v>
                </c:pt>
                <c:pt idx="671">
                  <c:v>126.49717032340754</c:v>
                </c:pt>
                <c:pt idx="672">
                  <c:v>126.49714920442671</c:v>
                </c:pt>
                <c:pt idx="673">
                  <c:v>126.49712808455027</c:v>
                </c:pt>
                <c:pt idx="674">
                  <c:v>126.49710696377824</c:v>
                </c:pt>
                <c:pt idx="675">
                  <c:v>126.49708584211062</c:v>
                </c:pt>
                <c:pt idx="676">
                  <c:v>126.49706471954747</c:v>
                </c:pt>
                <c:pt idx="677">
                  <c:v>126.49704359608873</c:v>
                </c:pt>
                <c:pt idx="678">
                  <c:v>126.49702247173447</c:v>
                </c:pt>
                <c:pt idx="679">
                  <c:v>126.49700134648469</c:v>
                </c:pt>
                <c:pt idx="680">
                  <c:v>126.4969802203394</c:v>
                </c:pt>
                <c:pt idx="681">
                  <c:v>126.4969590932986</c:v>
                </c:pt>
                <c:pt idx="682">
                  <c:v>126.49693796536232</c:v>
                </c:pt>
                <c:pt idx="683">
                  <c:v>126.49691683653057</c:v>
                </c:pt>
                <c:pt idx="684">
                  <c:v>126.49689570680336</c:v>
                </c:pt>
                <c:pt idx="685">
                  <c:v>126.4968745761807</c:v>
                </c:pt>
                <c:pt idx="686">
                  <c:v>126.49685344466262</c:v>
                </c:pt>
                <c:pt idx="687">
                  <c:v>126.49683231224913</c:v>
                </c:pt>
                <c:pt idx="688">
                  <c:v>126.49681117894021</c:v>
                </c:pt>
                <c:pt idx="689">
                  <c:v>126.4967900447359</c:v>
                </c:pt>
                <c:pt idx="690">
                  <c:v>126.49676890963622</c:v>
                </c:pt>
                <c:pt idx="691">
                  <c:v>126.49674777364119</c:v>
                </c:pt>
                <c:pt idx="692">
                  <c:v>126.49672663675078</c:v>
                </c:pt>
                <c:pt idx="693">
                  <c:v>126.49670549896504</c:v>
                </c:pt>
                <c:pt idx="694">
                  <c:v>126.49668436028396</c:v>
                </c:pt>
                <c:pt idx="695">
                  <c:v>126.49666322070757</c:v>
                </c:pt>
                <c:pt idx="696">
                  <c:v>126.49664208023589</c:v>
                </c:pt>
                <c:pt idx="697">
                  <c:v>126.49662093886892</c:v>
                </c:pt>
                <c:pt idx="698">
                  <c:v>126.49659979660665</c:v>
                </c:pt>
                <c:pt idx="699">
                  <c:v>126.49657865344913</c:v>
                </c:pt>
                <c:pt idx="700">
                  <c:v>126.49655750939637</c:v>
                </c:pt>
                <c:pt idx="701">
                  <c:v>126.49653636444836</c:v>
                </c:pt>
                <c:pt idx="702">
                  <c:v>126.49651521860513</c:v>
                </c:pt>
                <c:pt idx="703">
                  <c:v>126.49649407186668</c:v>
                </c:pt>
                <c:pt idx="704">
                  <c:v>126.49647292423305</c:v>
                </c:pt>
                <c:pt idx="705">
                  <c:v>126.49645177570422</c:v>
                </c:pt>
                <c:pt idx="706">
                  <c:v>126.49643062628022</c:v>
                </c:pt>
                <c:pt idx="707">
                  <c:v>126.49640947596104</c:v>
                </c:pt>
                <c:pt idx="708">
                  <c:v>126.49638832474675</c:v>
                </c:pt>
                <c:pt idx="709">
                  <c:v>126.49636717263731</c:v>
                </c:pt>
                <c:pt idx="710">
                  <c:v>126.49634601963275</c:v>
                </c:pt>
                <c:pt idx="711">
                  <c:v>126.49632486573309</c:v>
                </c:pt>
                <c:pt idx="712">
                  <c:v>126.49630371093832</c:v>
                </c:pt>
                <c:pt idx="713">
                  <c:v>126.49628255524848</c:v>
                </c:pt>
                <c:pt idx="714">
                  <c:v>126.49626139866359</c:v>
                </c:pt>
                <c:pt idx="715">
                  <c:v>126.49624024118361</c:v>
                </c:pt>
                <c:pt idx="716">
                  <c:v>126.49621908280861</c:v>
                </c:pt>
                <c:pt idx="717">
                  <c:v>126.49619792353859</c:v>
                </c:pt>
                <c:pt idx="718">
                  <c:v>126.49617676337353</c:v>
                </c:pt>
                <c:pt idx="719">
                  <c:v>126.49615560231348</c:v>
                </c:pt>
                <c:pt idx="720">
                  <c:v>126.49613444035843</c:v>
                </c:pt>
                <c:pt idx="721">
                  <c:v>126.49611327750843</c:v>
                </c:pt>
                <c:pt idx="722">
                  <c:v>126.49609211376344</c:v>
                </c:pt>
                <c:pt idx="723">
                  <c:v>126.49607094912349</c:v>
                </c:pt>
                <c:pt idx="724">
                  <c:v>126.49604978358865</c:v>
                </c:pt>
                <c:pt idx="725">
                  <c:v>126.49602861715884</c:v>
                </c:pt>
                <c:pt idx="726">
                  <c:v>126.49600744983414</c:v>
                </c:pt>
                <c:pt idx="727">
                  <c:v>126.49598628161453</c:v>
                </c:pt>
                <c:pt idx="728">
                  <c:v>126.49596511250003</c:v>
                </c:pt>
                <c:pt idx="729">
                  <c:v>126.49594394249067</c:v>
                </c:pt>
                <c:pt idx="730">
                  <c:v>126.49592277158644</c:v>
                </c:pt>
                <c:pt idx="731">
                  <c:v>126.49590159978736</c:v>
                </c:pt>
                <c:pt idx="732">
                  <c:v>126.49588042709345</c:v>
                </c:pt>
                <c:pt idx="733">
                  <c:v>126.49585925350472</c:v>
                </c:pt>
                <c:pt idx="734">
                  <c:v>126.49583807902117</c:v>
                </c:pt>
                <c:pt idx="735">
                  <c:v>126.49581690364283</c:v>
                </c:pt>
                <c:pt idx="736">
                  <c:v>126.49579572736971</c:v>
                </c:pt>
                <c:pt idx="737">
                  <c:v>126.49577455020183</c:v>
                </c:pt>
                <c:pt idx="738">
                  <c:v>126.49575337213919</c:v>
                </c:pt>
                <c:pt idx="739">
                  <c:v>126.49573219318181</c:v>
                </c:pt>
                <c:pt idx="740">
                  <c:v>126.4957110133297</c:v>
                </c:pt>
                <c:pt idx="741">
                  <c:v>126.49568983258287</c:v>
                </c:pt>
                <c:pt idx="742">
                  <c:v>126.49566865094134</c:v>
                </c:pt>
                <c:pt idx="743">
                  <c:v>126.49564746840514</c:v>
                </c:pt>
                <c:pt idx="744">
                  <c:v>126.49562628497424</c:v>
                </c:pt>
                <c:pt idx="745">
                  <c:v>126.49560510064866</c:v>
                </c:pt>
                <c:pt idx="746">
                  <c:v>126.49558391542845</c:v>
                </c:pt>
                <c:pt idx="747">
                  <c:v>126.4955627293136</c:v>
                </c:pt>
                <c:pt idx="748">
                  <c:v>126.49554154230414</c:v>
                </c:pt>
                <c:pt idx="749">
                  <c:v>126.49552035440004</c:v>
                </c:pt>
                <c:pt idx="750">
                  <c:v>126.49549916560136</c:v>
                </c:pt>
                <c:pt idx="751">
                  <c:v>126.49547797590809</c:v>
                </c:pt>
                <c:pt idx="752">
                  <c:v>126.49545678532023</c:v>
                </c:pt>
                <c:pt idx="753">
                  <c:v>126.49543559383781</c:v>
                </c:pt>
                <c:pt idx="754">
                  <c:v>126.49541440146086</c:v>
                </c:pt>
                <c:pt idx="755">
                  <c:v>126.49539320818937</c:v>
                </c:pt>
                <c:pt idx="756">
                  <c:v>126.49537201402335</c:v>
                </c:pt>
                <c:pt idx="757">
                  <c:v>126.49535081896283</c:v>
                </c:pt>
                <c:pt idx="758">
                  <c:v>126.49532962300782</c:v>
                </c:pt>
                <c:pt idx="759">
                  <c:v>126.4953084261583</c:v>
                </c:pt>
                <c:pt idx="760">
                  <c:v>126.49528722841434</c:v>
                </c:pt>
                <c:pt idx="761">
                  <c:v>126.49526602977592</c:v>
                </c:pt>
                <c:pt idx="762">
                  <c:v>126.49524483024305</c:v>
                </c:pt>
                <c:pt idx="763">
                  <c:v>126.49522362981575</c:v>
                </c:pt>
                <c:pt idx="764">
                  <c:v>126.49520242849404</c:v>
                </c:pt>
                <c:pt idx="765">
                  <c:v>126.49518122627792</c:v>
                </c:pt>
                <c:pt idx="766">
                  <c:v>126.4951600231674</c:v>
                </c:pt>
                <c:pt idx="767">
                  <c:v>126.49513881916251</c:v>
                </c:pt>
                <c:pt idx="768">
                  <c:v>126.49511761426325</c:v>
                </c:pt>
                <c:pt idx="769">
                  <c:v>126.49509640846964</c:v>
                </c:pt>
                <c:pt idx="770">
                  <c:v>126.4950752017817</c:v>
                </c:pt>
                <c:pt idx="771">
                  <c:v>126.49505399419942</c:v>
                </c:pt>
                <c:pt idx="772">
                  <c:v>126.49503278572283</c:v>
                </c:pt>
                <c:pt idx="773">
                  <c:v>126.49501157635194</c:v>
                </c:pt>
                <c:pt idx="774">
                  <c:v>126.49499036608677</c:v>
                </c:pt>
                <c:pt idx="775">
                  <c:v>126.49496915492732</c:v>
                </c:pt>
                <c:pt idx="776">
                  <c:v>126.49494794287361</c:v>
                </c:pt>
                <c:pt idx="777">
                  <c:v>126.49492672992565</c:v>
                </c:pt>
                <c:pt idx="778">
                  <c:v>126.49490551608345</c:v>
                </c:pt>
                <c:pt idx="779">
                  <c:v>126.49488430134701</c:v>
                </c:pt>
                <c:pt idx="780">
                  <c:v>126.49486308571639</c:v>
                </c:pt>
                <c:pt idx="781">
                  <c:v>126.49484186919157</c:v>
                </c:pt>
                <c:pt idx="782">
                  <c:v>126.49482065177257</c:v>
                </c:pt>
                <c:pt idx="783">
                  <c:v>126.49479943345939</c:v>
                </c:pt>
                <c:pt idx="784">
                  <c:v>126.49477821425207</c:v>
                </c:pt>
                <c:pt idx="785">
                  <c:v>126.49475699415059</c:v>
                </c:pt>
                <c:pt idx="786">
                  <c:v>126.49473577315499</c:v>
                </c:pt>
                <c:pt idx="787">
                  <c:v>126.49471455126526</c:v>
                </c:pt>
                <c:pt idx="788">
                  <c:v>126.49469332848143</c:v>
                </c:pt>
                <c:pt idx="789">
                  <c:v>126.4946721048035</c:v>
                </c:pt>
                <c:pt idx="790">
                  <c:v>126.49465088023149</c:v>
                </c:pt>
                <c:pt idx="791">
                  <c:v>126.49462965476542</c:v>
                </c:pt>
                <c:pt idx="792">
                  <c:v>126.4946084284053</c:v>
                </c:pt>
                <c:pt idx="793">
                  <c:v>126.49458720115112</c:v>
                </c:pt>
                <c:pt idx="794">
                  <c:v>126.49456597300293</c:v>
                </c:pt>
                <c:pt idx="795">
                  <c:v>126.49454474396073</c:v>
                </c:pt>
                <c:pt idx="796">
                  <c:v>126.49452351402451</c:v>
                </c:pt>
                <c:pt idx="797">
                  <c:v>126.49450228319431</c:v>
                </c:pt>
                <c:pt idx="798">
                  <c:v>126.49448105147015</c:v>
                </c:pt>
                <c:pt idx="799">
                  <c:v>126.49445981885199</c:v>
                </c:pt>
                <c:pt idx="800">
                  <c:v>126.49443858533991</c:v>
                </c:pt>
                <c:pt idx="801">
                  <c:v>126.4944173509339</c:v>
                </c:pt>
                <c:pt idx="802">
                  <c:v>126.49439611563395</c:v>
                </c:pt>
                <c:pt idx="803">
                  <c:v>126.49437487944009</c:v>
                </c:pt>
                <c:pt idx="804">
                  <c:v>126.49435364235235</c:v>
                </c:pt>
                <c:pt idx="805">
                  <c:v>126.49433240437071</c:v>
                </c:pt>
                <c:pt idx="806">
                  <c:v>126.4943111654952</c:v>
                </c:pt>
                <c:pt idx="807">
                  <c:v>126.49428992572584</c:v>
                </c:pt>
                <c:pt idx="808">
                  <c:v>126.49426868506262</c:v>
                </c:pt>
                <c:pt idx="809">
                  <c:v>126.49424744350557</c:v>
                </c:pt>
                <c:pt idx="810">
                  <c:v>126.49422620105472</c:v>
                </c:pt>
                <c:pt idx="811">
                  <c:v>126.49420495771005</c:v>
                </c:pt>
                <c:pt idx="812">
                  <c:v>126.49418371347159</c:v>
                </c:pt>
                <c:pt idx="813">
                  <c:v>126.49416246833934</c:v>
                </c:pt>
                <c:pt idx="814">
                  <c:v>126.49414122231333</c:v>
                </c:pt>
                <c:pt idx="815">
                  <c:v>126.49411997539357</c:v>
                </c:pt>
                <c:pt idx="816">
                  <c:v>126.49409872758007</c:v>
                </c:pt>
                <c:pt idx="817">
                  <c:v>126.49407747887282</c:v>
                </c:pt>
                <c:pt idx="818">
                  <c:v>126.49405622927189</c:v>
                </c:pt>
                <c:pt idx="819">
                  <c:v>126.49403497877722</c:v>
                </c:pt>
                <c:pt idx="820">
                  <c:v>126.4940137273889</c:v>
                </c:pt>
                <c:pt idx="821">
                  <c:v>126.49399247510688</c:v>
                </c:pt>
                <c:pt idx="822">
                  <c:v>126.4939712219312</c:v>
                </c:pt>
                <c:pt idx="823">
                  <c:v>126.49394996786187</c:v>
                </c:pt>
                <c:pt idx="824">
                  <c:v>126.49392871289891</c:v>
                </c:pt>
                <c:pt idx="825">
                  <c:v>126.49390745704233</c:v>
                </c:pt>
                <c:pt idx="826">
                  <c:v>126.49388620029212</c:v>
                </c:pt>
                <c:pt idx="827">
                  <c:v>126.49386494264832</c:v>
                </c:pt>
                <c:pt idx="828">
                  <c:v>126.49384368411093</c:v>
                </c:pt>
                <c:pt idx="829">
                  <c:v>126.49382242467998</c:v>
                </c:pt>
                <c:pt idx="830">
                  <c:v>126.49380116435545</c:v>
                </c:pt>
                <c:pt idx="831">
                  <c:v>126.49377990313738</c:v>
                </c:pt>
                <c:pt idx="832">
                  <c:v>126.49375864102579</c:v>
                </c:pt>
                <c:pt idx="833">
                  <c:v>126.49373737802068</c:v>
                </c:pt>
                <c:pt idx="834">
                  <c:v>126.49371611412207</c:v>
                </c:pt>
                <c:pt idx="835">
                  <c:v>126.49369484932996</c:v>
                </c:pt>
                <c:pt idx="836">
                  <c:v>126.49367358364435</c:v>
                </c:pt>
                <c:pt idx="837">
                  <c:v>126.49365231706528</c:v>
                </c:pt>
                <c:pt idx="838">
                  <c:v>126.49363104959275</c:v>
                </c:pt>
                <c:pt idx="839">
                  <c:v>126.49360978122678</c:v>
                </c:pt>
                <c:pt idx="840">
                  <c:v>126.49358851196739</c:v>
                </c:pt>
                <c:pt idx="841">
                  <c:v>126.49356724181459</c:v>
                </c:pt>
                <c:pt idx="842">
                  <c:v>126.49354597076837</c:v>
                </c:pt>
                <c:pt idx="843">
                  <c:v>126.49352469882878</c:v>
                </c:pt>
                <c:pt idx="844">
                  <c:v>126.49350342599578</c:v>
                </c:pt>
                <c:pt idx="845">
                  <c:v>126.49348215226945</c:v>
                </c:pt>
                <c:pt idx="846">
                  <c:v>126.49346087764975</c:v>
                </c:pt>
                <c:pt idx="847">
                  <c:v>126.49343960213673</c:v>
                </c:pt>
                <c:pt idx="848">
                  <c:v>126.49341832573036</c:v>
                </c:pt>
                <c:pt idx="849">
                  <c:v>126.49339704843068</c:v>
                </c:pt>
                <c:pt idx="850">
                  <c:v>126.49337577023772</c:v>
                </c:pt>
                <c:pt idx="851">
                  <c:v>126.49335449115146</c:v>
                </c:pt>
                <c:pt idx="852">
                  <c:v>126.49333321117193</c:v>
                </c:pt>
                <c:pt idx="853">
                  <c:v>126.49331193029914</c:v>
                </c:pt>
                <c:pt idx="854">
                  <c:v>126.4932906485331</c:v>
                </c:pt>
                <c:pt idx="855">
                  <c:v>126.49326936587384</c:v>
                </c:pt>
                <c:pt idx="856">
                  <c:v>126.49324808232134</c:v>
                </c:pt>
                <c:pt idx="857">
                  <c:v>126.49322679787565</c:v>
                </c:pt>
                <c:pt idx="858">
                  <c:v>126.49320551253675</c:v>
                </c:pt>
                <c:pt idx="859">
                  <c:v>126.49318422630468</c:v>
                </c:pt>
                <c:pt idx="860">
                  <c:v>126.49316293917943</c:v>
                </c:pt>
                <c:pt idx="861">
                  <c:v>126.49314165116103</c:v>
                </c:pt>
                <c:pt idx="862">
                  <c:v>126.49312036224947</c:v>
                </c:pt>
                <c:pt idx="863">
                  <c:v>126.49309907244479</c:v>
                </c:pt>
                <c:pt idx="864">
                  <c:v>126.49307778174699</c:v>
                </c:pt>
                <c:pt idx="865">
                  <c:v>126.49305649015609</c:v>
                </c:pt>
                <c:pt idx="866">
                  <c:v>126.4930351976721</c:v>
                </c:pt>
                <c:pt idx="867">
                  <c:v>126.49301390429503</c:v>
                </c:pt>
                <c:pt idx="868">
                  <c:v>126.49299261002488</c:v>
                </c:pt>
                <c:pt idx="869">
                  <c:v>126.49297131486169</c:v>
                </c:pt>
                <c:pt idx="870">
                  <c:v>126.49295001880547</c:v>
                </c:pt>
                <c:pt idx="871">
                  <c:v>126.49292872185622</c:v>
                </c:pt>
                <c:pt idx="872">
                  <c:v>126.49290742401395</c:v>
                </c:pt>
                <c:pt idx="873">
                  <c:v>126.49288612527869</c:v>
                </c:pt>
                <c:pt idx="874">
                  <c:v>126.49286482565043</c:v>
                </c:pt>
                <c:pt idx="875">
                  <c:v>126.4928435251292</c:v>
                </c:pt>
                <c:pt idx="876">
                  <c:v>126.49282222371502</c:v>
                </c:pt>
                <c:pt idx="877">
                  <c:v>126.49280092140789</c:v>
                </c:pt>
                <c:pt idx="878">
                  <c:v>126.49277961820782</c:v>
                </c:pt>
                <c:pt idx="879">
                  <c:v>126.49275831411482</c:v>
                </c:pt>
                <c:pt idx="880">
                  <c:v>126.49273700912892</c:v>
                </c:pt>
                <c:pt idx="881">
                  <c:v>126.49271570325011</c:v>
                </c:pt>
                <c:pt idx="882">
                  <c:v>126.49269439647843</c:v>
                </c:pt>
                <c:pt idx="883">
                  <c:v>126.49267308881387</c:v>
                </c:pt>
                <c:pt idx="884">
                  <c:v>126.49265178025647</c:v>
                </c:pt>
                <c:pt idx="885">
                  <c:v>126.4926304708062</c:v>
                </c:pt>
                <c:pt idx="886">
                  <c:v>126.49260916046312</c:v>
                </c:pt>
                <c:pt idx="887">
                  <c:v>126.49258784922722</c:v>
                </c:pt>
                <c:pt idx="888">
                  <c:v>126.4925665370985</c:v>
                </c:pt>
                <c:pt idx="889">
                  <c:v>126.49254522407699</c:v>
                </c:pt>
                <c:pt idx="890">
                  <c:v>126.4925239101627</c:v>
                </c:pt>
                <c:pt idx="891">
                  <c:v>126.49250259535565</c:v>
                </c:pt>
                <c:pt idx="892">
                  <c:v>126.49248127965585</c:v>
                </c:pt>
                <c:pt idx="893">
                  <c:v>126.4924599630633</c:v>
                </c:pt>
                <c:pt idx="894">
                  <c:v>126.49243864557802</c:v>
                </c:pt>
                <c:pt idx="895">
                  <c:v>126.49241732720003</c:v>
                </c:pt>
                <c:pt idx="896">
                  <c:v>126.49239600792934</c:v>
                </c:pt>
                <c:pt idx="897">
                  <c:v>126.49237468776596</c:v>
                </c:pt>
                <c:pt idx="898">
                  <c:v>126.49235336670991</c:v>
                </c:pt>
                <c:pt idx="899">
                  <c:v>126.4923320447612</c:v>
                </c:pt>
                <c:pt idx="900">
                  <c:v>126.49231072191982</c:v>
                </c:pt>
                <c:pt idx="901">
                  <c:v>126.49228939818582</c:v>
                </c:pt>
                <c:pt idx="902">
                  <c:v>126.4922680735592</c:v>
                </c:pt>
                <c:pt idx="903">
                  <c:v>126.49224674803996</c:v>
                </c:pt>
                <c:pt idx="904">
                  <c:v>126.49222542162812</c:v>
                </c:pt>
                <c:pt idx="905">
                  <c:v>126.4922040943237</c:v>
                </c:pt>
                <c:pt idx="906">
                  <c:v>126.49218276612669</c:v>
                </c:pt>
                <c:pt idx="907">
                  <c:v>126.49216143703715</c:v>
                </c:pt>
                <c:pt idx="908">
                  <c:v>126.49214010705505</c:v>
                </c:pt>
                <c:pt idx="909">
                  <c:v>126.49211877618042</c:v>
                </c:pt>
                <c:pt idx="910">
                  <c:v>126.49209744441328</c:v>
                </c:pt>
                <c:pt idx="911">
                  <c:v>126.49207611175362</c:v>
                </c:pt>
                <c:pt idx="912">
                  <c:v>126.49205477820146</c:v>
                </c:pt>
                <c:pt idx="913">
                  <c:v>126.49203344375682</c:v>
                </c:pt>
                <c:pt idx="914">
                  <c:v>126.49201210841973</c:v>
                </c:pt>
                <c:pt idx="915">
                  <c:v>126.49199077219018</c:v>
                </c:pt>
                <c:pt idx="916">
                  <c:v>126.49196943506817</c:v>
                </c:pt>
                <c:pt idx="917">
                  <c:v>126.49194809705375</c:v>
                </c:pt>
                <c:pt idx="918">
                  <c:v>126.4919267581469</c:v>
                </c:pt>
                <c:pt idx="919">
                  <c:v>126.49190541834767</c:v>
                </c:pt>
                <c:pt idx="920">
                  <c:v>126.49188407765604</c:v>
                </c:pt>
                <c:pt idx="921">
                  <c:v>126.49186273607202</c:v>
                </c:pt>
                <c:pt idx="922">
                  <c:v>126.49184139359565</c:v>
                </c:pt>
                <c:pt idx="923">
                  <c:v>126.49182005022692</c:v>
                </c:pt>
                <c:pt idx="924">
                  <c:v>126.49179870596585</c:v>
                </c:pt>
                <c:pt idx="925">
                  <c:v>126.49177736081245</c:v>
                </c:pt>
                <c:pt idx="926">
                  <c:v>126.49175601476675</c:v>
                </c:pt>
                <c:pt idx="927">
                  <c:v>126.49173466782875</c:v>
                </c:pt>
                <c:pt idx="928">
                  <c:v>126.49171331999848</c:v>
                </c:pt>
                <c:pt idx="929">
                  <c:v>126.49169197127591</c:v>
                </c:pt>
                <c:pt idx="930">
                  <c:v>126.49167062166109</c:v>
                </c:pt>
                <c:pt idx="931">
                  <c:v>126.49164927115402</c:v>
                </c:pt>
                <c:pt idx="932">
                  <c:v>126.49162791975472</c:v>
                </c:pt>
                <c:pt idx="933">
                  <c:v>126.49160656746319</c:v>
                </c:pt>
                <c:pt idx="934">
                  <c:v>126.49158521427945</c:v>
                </c:pt>
                <c:pt idx="935">
                  <c:v>126.49156386020353</c:v>
                </c:pt>
                <c:pt idx="936">
                  <c:v>126.49154250523543</c:v>
                </c:pt>
                <c:pt idx="937">
                  <c:v>126.49152114937517</c:v>
                </c:pt>
                <c:pt idx="938">
                  <c:v>126.49149979262273</c:v>
                </c:pt>
                <c:pt idx="939">
                  <c:v>126.49147843497815</c:v>
                </c:pt>
                <c:pt idx="940">
                  <c:v>126.49145707644145</c:v>
                </c:pt>
                <c:pt idx="941">
                  <c:v>126.49143571701264</c:v>
                </c:pt>
                <c:pt idx="942">
                  <c:v>126.49141435669171</c:v>
                </c:pt>
                <c:pt idx="943">
                  <c:v>126.49139299547868</c:v>
                </c:pt>
                <c:pt idx="944">
                  <c:v>126.49137163337359</c:v>
                </c:pt>
                <c:pt idx="945">
                  <c:v>126.49135027037643</c:v>
                </c:pt>
                <c:pt idx="946">
                  <c:v>126.49132890648721</c:v>
                </c:pt>
                <c:pt idx="947">
                  <c:v>126.49130754170596</c:v>
                </c:pt>
                <c:pt idx="948">
                  <c:v>126.49128617603269</c:v>
                </c:pt>
                <c:pt idx="949">
                  <c:v>126.4912648094674</c:v>
                </c:pt>
                <c:pt idx="950">
                  <c:v>126.4912434420101</c:v>
                </c:pt>
                <c:pt idx="951">
                  <c:v>126.49122207366084</c:v>
                </c:pt>
                <c:pt idx="952">
                  <c:v>126.49120070441957</c:v>
                </c:pt>
                <c:pt idx="953">
                  <c:v>126.49117933428636</c:v>
                </c:pt>
                <c:pt idx="954">
                  <c:v>126.4911579632612</c:v>
                </c:pt>
                <c:pt idx="955">
                  <c:v>126.49113659134409</c:v>
                </c:pt>
                <c:pt idx="956">
                  <c:v>126.49111521853506</c:v>
                </c:pt>
                <c:pt idx="957">
                  <c:v>126.49109384483413</c:v>
                </c:pt>
                <c:pt idx="958">
                  <c:v>126.49107247024131</c:v>
                </c:pt>
                <c:pt idx="959">
                  <c:v>126.4910510947566</c:v>
                </c:pt>
                <c:pt idx="960">
                  <c:v>126.49102971838001</c:v>
                </c:pt>
                <c:pt idx="961">
                  <c:v>126.49100834111158</c:v>
                </c:pt>
                <c:pt idx="962">
                  <c:v>126.4909869629513</c:v>
                </c:pt>
                <c:pt idx="963">
                  <c:v>126.49096558389918</c:v>
                </c:pt>
                <c:pt idx="964">
                  <c:v>126.49094420395524</c:v>
                </c:pt>
                <c:pt idx="965">
                  <c:v>126.49092282311949</c:v>
                </c:pt>
                <c:pt idx="966">
                  <c:v>126.49090144139196</c:v>
                </c:pt>
                <c:pt idx="967">
                  <c:v>126.49088005877265</c:v>
                </c:pt>
                <c:pt idx="968">
                  <c:v>126.49085867526158</c:v>
                </c:pt>
                <c:pt idx="969">
                  <c:v>126.49083729085874</c:v>
                </c:pt>
                <c:pt idx="970">
                  <c:v>126.49081590556416</c:v>
                </c:pt>
                <c:pt idx="971">
                  <c:v>126.49079451937786</c:v>
                </c:pt>
                <c:pt idx="972">
                  <c:v>126.49077313229984</c:v>
                </c:pt>
                <c:pt idx="973">
                  <c:v>126.49075174433011</c:v>
                </c:pt>
                <c:pt idx="974">
                  <c:v>126.4907303554687</c:v>
                </c:pt>
                <c:pt idx="975">
                  <c:v>126.49070896571561</c:v>
                </c:pt>
                <c:pt idx="976">
                  <c:v>126.49068757507087</c:v>
                </c:pt>
                <c:pt idx="977">
                  <c:v>126.49066618353446</c:v>
                </c:pt>
                <c:pt idx="978">
                  <c:v>126.49064479110642</c:v>
                </c:pt>
                <c:pt idx="979">
                  <c:v>126.49062339778678</c:v>
                </c:pt>
                <c:pt idx="980">
                  <c:v>126.49060200357552</c:v>
                </c:pt>
                <c:pt idx="981">
                  <c:v>126.49058060847264</c:v>
                </c:pt>
                <c:pt idx="982">
                  <c:v>126.49055921247819</c:v>
                </c:pt>
                <c:pt idx="983">
                  <c:v>126.49053781559216</c:v>
                </c:pt>
                <c:pt idx="984">
                  <c:v>126.49051641781458</c:v>
                </c:pt>
                <c:pt idx="985">
                  <c:v>126.49049501914546</c:v>
                </c:pt>
                <c:pt idx="986">
                  <c:v>126.49047361958479</c:v>
                </c:pt>
                <c:pt idx="987">
                  <c:v>126.49045221913261</c:v>
                </c:pt>
                <c:pt idx="988">
                  <c:v>126.49043081778892</c:v>
                </c:pt>
                <c:pt idx="989">
                  <c:v>126.49040941555374</c:v>
                </c:pt>
                <c:pt idx="990">
                  <c:v>126.49038801242708</c:v>
                </c:pt>
                <c:pt idx="991">
                  <c:v>126.49036660840895</c:v>
                </c:pt>
                <c:pt idx="992">
                  <c:v>126.49034520349934</c:v>
                </c:pt>
                <c:pt idx="993">
                  <c:v>126.49032379769831</c:v>
                </c:pt>
                <c:pt idx="994">
                  <c:v>126.49030239100587</c:v>
                </c:pt>
                <c:pt idx="995">
                  <c:v>126.49028098342198</c:v>
                </c:pt>
                <c:pt idx="996">
                  <c:v>126.49025957494671</c:v>
                </c:pt>
                <c:pt idx="997">
                  <c:v>126.49023816558004</c:v>
                </c:pt>
                <c:pt idx="998">
                  <c:v>126.490216755322</c:v>
                </c:pt>
                <c:pt idx="999">
                  <c:v>126.49019534417258</c:v>
                </c:pt>
                <c:pt idx="1000">
                  <c:v>126.49017393213181</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3.7</c:v>
                </c:pt>
                <c:pt idx="1">
                  <c:v>3.71</c:v>
                </c:pt>
                <c:pt idx="2">
                  <c:v>3.7199999999999998</c:v>
                </c:pt>
                <c:pt idx="3">
                  <c:v>3.7299999999999995</c:v>
                </c:pt>
                <c:pt idx="4">
                  <c:v>3.7399999999999993</c:v>
                </c:pt>
                <c:pt idx="5">
                  <c:v>3.7499999999999991</c:v>
                </c:pt>
                <c:pt idx="6">
                  <c:v>3.7599999999999989</c:v>
                </c:pt>
                <c:pt idx="7">
                  <c:v>3.7699999999999987</c:v>
                </c:pt>
                <c:pt idx="8">
                  <c:v>3.7799999999999985</c:v>
                </c:pt>
                <c:pt idx="9">
                  <c:v>3.7899999999999983</c:v>
                </c:pt>
                <c:pt idx="10">
                  <c:v>3.799999999999998</c:v>
                </c:pt>
                <c:pt idx="11">
                  <c:v>3.8099999999999978</c:v>
                </c:pt>
                <c:pt idx="12">
                  <c:v>3.8199999999999976</c:v>
                </c:pt>
                <c:pt idx="13">
                  <c:v>3.8299999999999974</c:v>
                </c:pt>
                <c:pt idx="14">
                  <c:v>3.8399999999999972</c:v>
                </c:pt>
                <c:pt idx="15">
                  <c:v>3.849999999999997</c:v>
                </c:pt>
                <c:pt idx="16">
                  <c:v>3.8599999999999968</c:v>
                </c:pt>
                <c:pt idx="17">
                  <c:v>3.8699999999999966</c:v>
                </c:pt>
                <c:pt idx="18">
                  <c:v>3.8799999999999963</c:v>
                </c:pt>
                <c:pt idx="19">
                  <c:v>3.8899999999999961</c:v>
                </c:pt>
                <c:pt idx="20">
                  <c:v>3.8999999999999959</c:v>
                </c:pt>
                <c:pt idx="21">
                  <c:v>3.9099999999999957</c:v>
                </c:pt>
                <c:pt idx="22">
                  <c:v>3.9199999999999955</c:v>
                </c:pt>
                <c:pt idx="23">
                  <c:v>3.9299999999999953</c:v>
                </c:pt>
                <c:pt idx="24">
                  <c:v>3.9399999999999951</c:v>
                </c:pt>
                <c:pt idx="25">
                  <c:v>3.9499999999999948</c:v>
                </c:pt>
                <c:pt idx="26">
                  <c:v>3.9599999999999946</c:v>
                </c:pt>
                <c:pt idx="27">
                  <c:v>3.9699999999999944</c:v>
                </c:pt>
                <c:pt idx="28">
                  <c:v>3.9799999999999942</c:v>
                </c:pt>
                <c:pt idx="29">
                  <c:v>3.989999999999994</c:v>
                </c:pt>
                <c:pt idx="30">
                  <c:v>3.9999999999999938</c:v>
                </c:pt>
                <c:pt idx="31">
                  <c:v>4.0099999999999936</c:v>
                </c:pt>
                <c:pt idx="32">
                  <c:v>4.0199999999999934</c:v>
                </c:pt>
                <c:pt idx="33">
                  <c:v>4.0299999999999931</c:v>
                </c:pt>
                <c:pt idx="34">
                  <c:v>4.0399999999999929</c:v>
                </c:pt>
                <c:pt idx="35">
                  <c:v>4.0499999999999927</c:v>
                </c:pt>
                <c:pt idx="36">
                  <c:v>4.0599999999999925</c:v>
                </c:pt>
                <c:pt idx="37">
                  <c:v>4.0699999999999923</c:v>
                </c:pt>
                <c:pt idx="38">
                  <c:v>4.0799999999999921</c:v>
                </c:pt>
                <c:pt idx="39">
                  <c:v>4.0899999999999919</c:v>
                </c:pt>
                <c:pt idx="40">
                  <c:v>4.0999999999999917</c:v>
                </c:pt>
                <c:pt idx="41">
                  <c:v>4.1099999999999914</c:v>
                </c:pt>
                <c:pt idx="42">
                  <c:v>4.1199999999999912</c:v>
                </c:pt>
                <c:pt idx="43">
                  <c:v>4.129999999999991</c:v>
                </c:pt>
                <c:pt idx="44">
                  <c:v>4.1399999999999908</c:v>
                </c:pt>
                <c:pt idx="45">
                  <c:v>4.1499999999999906</c:v>
                </c:pt>
                <c:pt idx="46">
                  <c:v>4.1599999999999904</c:v>
                </c:pt>
                <c:pt idx="47">
                  <c:v>4.1699999999999902</c:v>
                </c:pt>
                <c:pt idx="48">
                  <c:v>4.1799999999999899</c:v>
                </c:pt>
                <c:pt idx="49">
                  <c:v>4.1899999999999897</c:v>
                </c:pt>
                <c:pt idx="50">
                  <c:v>4.1999999999999895</c:v>
                </c:pt>
                <c:pt idx="51">
                  <c:v>4.2099999999999893</c:v>
                </c:pt>
                <c:pt idx="52">
                  <c:v>4.2199999999999891</c:v>
                </c:pt>
                <c:pt idx="53">
                  <c:v>4.2299999999999889</c:v>
                </c:pt>
                <c:pt idx="54">
                  <c:v>4.2399999999999887</c:v>
                </c:pt>
                <c:pt idx="55">
                  <c:v>4.2499999999999885</c:v>
                </c:pt>
                <c:pt idx="56">
                  <c:v>4.2599999999999882</c:v>
                </c:pt>
                <c:pt idx="57">
                  <c:v>4.269999999999988</c:v>
                </c:pt>
                <c:pt idx="58">
                  <c:v>4.2799999999999878</c:v>
                </c:pt>
                <c:pt idx="59">
                  <c:v>4.2899999999999876</c:v>
                </c:pt>
                <c:pt idx="60">
                  <c:v>4.2999999999999874</c:v>
                </c:pt>
                <c:pt idx="61">
                  <c:v>4.3099999999999872</c:v>
                </c:pt>
                <c:pt idx="62">
                  <c:v>4.319999999999987</c:v>
                </c:pt>
                <c:pt idx="63">
                  <c:v>4.3299999999999867</c:v>
                </c:pt>
                <c:pt idx="64">
                  <c:v>4.3399999999999865</c:v>
                </c:pt>
                <c:pt idx="65">
                  <c:v>4.3499999999999863</c:v>
                </c:pt>
                <c:pt idx="66">
                  <c:v>4.3599999999999861</c:v>
                </c:pt>
                <c:pt idx="67">
                  <c:v>4.3699999999999859</c:v>
                </c:pt>
                <c:pt idx="68">
                  <c:v>4.3799999999999857</c:v>
                </c:pt>
                <c:pt idx="69">
                  <c:v>4.3899999999999855</c:v>
                </c:pt>
                <c:pt idx="70">
                  <c:v>4.3999999999999853</c:v>
                </c:pt>
                <c:pt idx="71">
                  <c:v>4.409999999999985</c:v>
                </c:pt>
                <c:pt idx="72">
                  <c:v>4.4199999999999848</c:v>
                </c:pt>
                <c:pt idx="73">
                  <c:v>4.4299999999999846</c:v>
                </c:pt>
                <c:pt idx="74">
                  <c:v>4.4399999999999844</c:v>
                </c:pt>
                <c:pt idx="75">
                  <c:v>4.4499999999999842</c:v>
                </c:pt>
                <c:pt idx="76">
                  <c:v>4.459999999999984</c:v>
                </c:pt>
                <c:pt idx="77">
                  <c:v>4.4699999999999838</c:v>
                </c:pt>
                <c:pt idx="78">
                  <c:v>4.4799999999999836</c:v>
                </c:pt>
                <c:pt idx="79">
                  <c:v>4.4899999999999833</c:v>
                </c:pt>
                <c:pt idx="80">
                  <c:v>4.4999999999999831</c:v>
                </c:pt>
                <c:pt idx="81">
                  <c:v>4.5099999999999829</c:v>
                </c:pt>
                <c:pt idx="82">
                  <c:v>4.5199999999999827</c:v>
                </c:pt>
                <c:pt idx="83">
                  <c:v>4.5299999999999825</c:v>
                </c:pt>
                <c:pt idx="84">
                  <c:v>4.5399999999999823</c:v>
                </c:pt>
                <c:pt idx="85">
                  <c:v>4.5499999999999821</c:v>
                </c:pt>
                <c:pt idx="86">
                  <c:v>4.5599999999999818</c:v>
                </c:pt>
                <c:pt idx="87">
                  <c:v>4.5699999999999816</c:v>
                </c:pt>
                <c:pt idx="88">
                  <c:v>4.5799999999999814</c:v>
                </c:pt>
                <c:pt idx="89">
                  <c:v>4.5899999999999812</c:v>
                </c:pt>
                <c:pt idx="90">
                  <c:v>4.599999999999981</c:v>
                </c:pt>
                <c:pt idx="91">
                  <c:v>4.6099999999999808</c:v>
                </c:pt>
                <c:pt idx="92">
                  <c:v>4.6199999999999806</c:v>
                </c:pt>
                <c:pt idx="93">
                  <c:v>4.6299999999999804</c:v>
                </c:pt>
                <c:pt idx="94">
                  <c:v>4.6399999999999801</c:v>
                </c:pt>
                <c:pt idx="95">
                  <c:v>4.6499999999999799</c:v>
                </c:pt>
                <c:pt idx="96">
                  <c:v>4.6599999999999797</c:v>
                </c:pt>
                <c:pt idx="97">
                  <c:v>4.6699999999999795</c:v>
                </c:pt>
                <c:pt idx="98">
                  <c:v>4.6799999999999793</c:v>
                </c:pt>
                <c:pt idx="99">
                  <c:v>4.6899999999999791</c:v>
                </c:pt>
                <c:pt idx="100">
                  <c:v>4.6999999999999789</c:v>
                </c:pt>
                <c:pt idx="101">
                  <c:v>4.7099999999999786</c:v>
                </c:pt>
                <c:pt idx="102">
                  <c:v>4.7199999999999784</c:v>
                </c:pt>
                <c:pt idx="103">
                  <c:v>4.7299999999999782</c:v>
                </c:pt>
                <c:pt idx="104">
                  <c:v>4.739999999999978</c:v>
                </c:pt>
                <c:pt idx="105">
                  <c:v>4.7499999999999778</c:v>
                </c:pt>
                <c:pt idx="106">
                  <c:v>4.7599999999999776</c:v>
                </c:pt>
                <c:pt idx="107">
                  <c:v>4.7699999999999774</c:v>
                </c:pt>
                <c:pt idx="108">
                  <c:v>4.7799999999999772</c:v>
                </c:pt>
                <c:pt idx="109">
                  <c:v>4.7899999999999769</c:v>
                </c:pt>
                <c:pt idx="110">
                  <c:v>4.7999999999999767</c:v>
                </c:pt>
                <c:pt idx="111">
                  <c:v>4.8099999999999765</c:v>
                </c:pt>
                <c:pt idx="112">
                  <c:v>4.8199999999999763</c:v>
                </c:pt>
                <c:pt idx="113">
                  <c:v>4.8299999999999761</c:v>
                </c:pt>
                <c:pt idx="114">
                  <c:v>4.8399999999999759</c:v>
                </c:pt>
                <c:pt idx="115">
                  <c:v>4.8499999999999757</c:v>
                </c:pt>
                <c:pt idx="116">
                  <c:v>4.8599999999999755</c:v>
                </c:pt>
                <c:pt idx="117">
                  <c:v>4.8699999999999752</c:v>
                </c:pt>
                <c:pt idx="118">
                  <c:v>4.879999999999975</c:v>
                </c:pt>
                <c:pt idx="119">
                  <c:v>4.8899999999999748</c:v>
                </c:pt>
                <c:pt idx="120">
                  <c:v>4.8999999999999746</c:v>
                </c:pt>
                <c:pt idx="121">
                  <c:v>4.9099999999999744</c:v>
                </c:pt>
                <c:pt idx="122">
                  <c:v>4.9199999999999742</c:v>
                </c:pt>
                <c:pt idx="123">
                  <c:v>4.929999999999974</c:v>
                </c:pt>
                <c:pt idx="124">
                  <c:v>4.9399999999999737</c:v>
                </c:pt>
                <c:pt idx="125">
                  <c:v>4.9499999999999735</c:v>
                </c:pt>
                <c:pt idx="126">
                  <c:v>4.9599999999999733</c:v>
                </c:pt>
                <c:pt idx="127">
                  <c:v>4.9699999999999731</c:v>
                </c:pt>
                <c:pt idx="128">
                  <c:v>4.9799999999999729</c:v>
                </c:pt>
                <c:pt idx="129">
                  <c:v>4.9899999999999727</c:v>
                </c:pt>
                <c:pt idx="130">
                  <c:v>4.9999999999999725</c:v>
                </c:pt>
                <c:pt idx="131">
                  <c:v>5.0099999999999723</c:v>
                </c:pt>
                <c:pt idx="132">
                  <c:v>5.019999999999972</c:v>
                </c:pt>
                <c:pt idx="133">
                  <c:v>5.0299999999999718</c:v>
                </c:pt>
                <c:pt idx="134">
                  <c:v>5.0399999999999716</c:v>
                </c:pt>
                <c:pt idx="135">
                  <c:v>5.0499999999999714</c:v>
                </c:pt>
                <c:pt idx="136">
                  <c:v>5.0599999999999712</c:v>
                </c:pt>
                <c:pt idx="137">
                  <c:v>5.069999999999971</c:v>
                </c:pt>
                <c:pt idx="138">
                  <c:v>5.0799999999999708</c:v>
                </c:pt>
                <c:pt idx="139">
                  <c:v>5.0899999999999705</c:v>
                </c:pt>
                <c:pt idx="140">
                  <c:v>5.0999999999999703</c:v>
                </c:pt>
                <c:pt idx="141">
                  <c:v>5.1099999999999701</c:v>
                </c:pt>
                <c:pt idx="142">
                  <c:v>5.1199999999999699</c:v>
                </c:pt>
                <c:pt idx="143">
                  <c:v>5.1299999999999697</c:v>
                </c:pt>
                <c:pt idx="144">
                  <c:v>5.1399999999999695</c:v>
                </c:pt>
                <c:pt idx="145">
                  <c:v>5.1499999999999693</c:v>
                </c:pt>
                <c:pt idx="146">
                  <c:v>5.1599999999999691</c:v>
                </c:pt>
                <c:pt idx="147">
                  <c:v>5.1699999999999688</c:v>
                </c:pt>
                <c:pt idx="148">
                  <c:v>5.1799999999999686</c:v>
                </c:pt>
                <c:pt idx="149">
                  <c:v>5.1899999999999684</c:v>
                </c:pt>
                <c:pt idx="150">
                  <c:v>5.1999999999999682</c:v>
                </c:pt>
                <c:pt idx="151">
                  <c:v>5.209999999999968</c:v>
                </c:pt>
                <c:pt idx="152">
                  <c:v>5.2199999999999678</c:v>
                </c:pt>
                <c:pt idx="153">
                  <c:v>5.2299999999999676</c:v>
                </c:pt>
                <c:pt idx="154">
                  <c:v>5.2399999999999674</c:v>
                </c:pt>
                <c:pt idx="155">
                  <c:v>5.2499999999999671</c:v>
                </c:pt>
                <c:pt idx="156">
                  <c:v>5.2599999999999669</c:v>
                </c:pt>
                <c:pt idx="157">
                  <c:v>5.2699999999999667</c:v>
                </c:pt>
                <c:pt idx="158">
                  <c:v>5.2799999999999665</c:v>
                </c:pt>
                <c:pt idx="159">
                  <c:v>5.2899999999999663</c:v>
                </c:pt>
                <c:pt idx="160">
                  <c:v>5.2999999999999661</c:v>
                </c:pt>
                <c:pt idx="161">
                  <c:v>5.3099999999999659</c:v>
                </c:pt>
                <c:pt idx="162">
                  <c:v>5.3199999999999656</c:v>
                </c:pt>
                <c:pt idx="163">
                  <c:v>5.3299999999999654</c:v>
                </c:pt>
                <c:pt idx="164">
                  <c:v>5.3399999999999652</c:v>
                </c:pt>
                <c:pt idx="165">
                  <c:v>5.349999999999965</c:v>
                </c:pt>
                <c:pt idx="166">
                  <c:v>5.3599999999999648</c:v>
                </c:pt>
                <c:pt idx="167">
                  <c:v>5.3699999999999646</c:v>
                </c:pt>
                <c:pt idx="168">
                  <c:v>5.3799999999999644</c:v>
                </c:pt>
                <c:pt idx="169">
                  <c:v>5.3899999999999642</c:v>
                </c:pt>
                <c:pt idx="170">
                  <c:v>5.3999999999999639</c:v>
                </c:pt>
                <c:pt idx="171">
                  <c:v>5.4099999999999637</c:v>
                </c:pt>
                <c:pt idx="172">
                  <c:v>5.4199999999999635</c:v>
                </c:pt>
                <c:pt idx="173">
                  <c:v>5.4299999999999633</c:v>
                </c:pt>
                <c:pt idx="174">
                  <c:v>5.4399999999999631</c:v>
                </c:pt>
                <c:pt idx="175">
                  <c:v>5.4499999999999629</c:v>
                </c:pt>
                <c:pt idx="176">
                  <c:v>5.4599999999999627</c:v>
                </c:pt>
                <c:pt idx="177">
                  <c:v>5.4699999999999624</c:v>
                </c:pt>
                <c:pt idx="178">
                  <c:v>5.4799999999999622</c:v>
                </c:pt>
                <c:pt idx="179">
                  <c:v>5.489999999999962</c:v>
                </c:pt>
                <c:pt idx="180">
                  <c:v>5.4999999999999618</c:v>
                </c:pt>
                <c:pt idx="181">
                  <c:v>5.5099999999999616</c:v>
                </c:pt>
                <c:pt idx="182">
                  <c:v>5.5199999999999614</c:v>
                </c:pt>
                <c:pt idx="183">
                  <c:v>5.5299999999999612</c:v>
                </c:pt>
                <c:pt idx="184">
                  <c:v>5.539999999999961</c:v>
                </c:pt>
                <c:pt idx="185">
                  <c:v>5.5499999999999607</c:v>
                </c:pt>
                <c:pt idx="186">
                  <c:v>5.5599999999999605</c:v>
                </c:pt>
                <c:pt idx="187">
                  <c:v>5.5699999999999603</c:v>
                </c:pt>
                <c:pt idx="188">
                  <c:v>5.5799999999999601</c:v>
                </c:pt>
                <c:pt idx="189">
                  <c:v>5.5899999999999599</c:v>
                </c:pt>
                <c:pt idx="190">
                  <c:v>5.5999999999999597</c:v>
                </c:pt>
                <c:pt idx="191">
                  <c:v>5.6099999999999595</c:v>
                </c:pt>
                <c:pt idx="192">
                  <c:v>5.6199999999999593</c:v>
                </c:pt>
                <c:pt idx="193">
                  <c:v>5.629999999999959</c:v>
                </c:pt>
                <c:pt idx="194">
                  <c:v>5.6399999999999588</c:v>
                </c:pt>
                <c:pt idx="195">
                  <c:v>5.6499999999999586</c:v>
                </c:pt>
                <c:pt idx="196">
                  <c:v>5.6599999999999584</c:v>
                </c:pt>
                <c:pt idx="197">
                  <c:v>5.6699999999999582</c:v>
                </c:pt>
                <c:pt idx="198">
                  <c:v>5.679999999999958</c:v>
                </c:pt>
                <c:pt idx="199">
                  <c:v>5.6899999999999578</c:v>
                </c:pt>
                <c:pt idx="200">
                  <c:v>5.6999999999999575</c:v>
                </c:pt>
                <c:pt idx="201">
                  <c:v>5.7999999999999572</c:v>
                </c:pt>
                <c:pt idx="202">
                  <c:v>5.8999999999999568</c:v>
                </c:pt>
                <c:pt idx="203">
                  <c:v>5.9999999999999565</c:v>
                </c:pt>
                <c:pt idx="204">
                  <c:v>6.0999999999999561</c:v>
                </c:pt>
                <c:pt idx="205">
                  <c:v>6.1999999999999558</c:v>
                </c:pt>
                <c:pt idx="206">
                  <c:v>6.2999999999999554</c:v>
                </c:pt>
                <c:pt idx="207">
                  <c:v>6.3999999999999551</c:v>
                </c:pt>
                <c:pt idx="208">
                  <c:v>6.4999999999999547</c:v>
                </c:pt>
                <c:pt idx="209">
                  <c:v>6.5999999999999543</c:v>
                </c:pt>
                <c:pt idx="210">
                  <c:v>6.699999999999954</c:v>
                </c:pt>
                <c:pt idx="211">
                  <c:v>6.7999999999999536</c:v>
                </c:pt>
                <c:pt idx="212">
                  <c:v>6.8999999999999533</c:v>
                </c:pt>
                <c:pt idx="213">
                  <c:v>6.9999999999999529</c:v>
                </c:pt>
                <c:pt idx="214">
                  <c:v>7.0999999999999526</c:v>
                </c:pt>
                <c:pt idx="215">
                  <c:v>7.1999999999999522</c:v>
                </c:pt>
                <c:pt idx="216">
                  <c:v>7.2999999999999519</c:v>
                </c:pt>
                <c:pt idx="217">
                  <c:v>7.3999999999999515</c:v>
                </c:pt>
                <c:pt idx="218">
                  <c:v>7.4999999999999512</c:v>
                </c:pt>
                <c:pt idx="219">
                  <c:v>7.5999999999999508</c:v>
                </c:pt>
                <c:pt idx="220">
                  <c:v>7.6999999999999504</c:v>
                </c:pt>
                <c:pt idx="221">
                  <c:v>7.7999999999999501</c:v>
                </c:pt>
                <c:pt idx="222">
                  <c:v>7.8999999999999497</c:v>
                </c:pt>
                <c:pt idx="223">
                  <c:v>7.9999999999999494</c:v>
                </c:pt>
                <c:pt idx="224">
                  <c:v>8.0999999999999499</c:v>
                </c:pt>
                <c:pt idx="225">
                  <c:v>8.1999999999999496</c:v>
                </c:pt>
                <c:pt idx="226">
                  <c:v>8.2999999999999492</c:v>
                </c:pt>
                <c:pt idx="227">
                  <c:v>8.3999999999999488</c:v>
                </c:pt>
                <c:pt idx="228">
                  <c:v>8.4999999999999485</c:v>
                </c:pt>
                <c:pt idx="229">
                  <c:v>8.5999999999999481</c:v>
                </c:pt>
                <c:pt idx="230">
                  <c:v>8.6999999999999478</c:v>
                </c:pt>
                <c:pt idx="231">
                  <c:v>8.7999999999999474</c:v>
                </c:pt>
                <c:pt idx="232">
                  <c:v>8.8999999999999471</c:v>
                </c:pt>
                <c:pt idx="233">
                  <c:v>8.9999999999999467</c:v>
                </c:pt>
                <c:pt idx="234">
                  <c:v>9.0999999999999464</c:v>
                </c:pt>
                <c:pt idx="235">
                  <c:v>9.199999999999946</c:v>
                </c:pt>
                <c:pt idx="236">
                  <c:v>9.2999999999999456</c:v>
                </c:pt>
                <c:pt idx="237">
                  <c:v>9.3999999999999453</c:v>
                </c:pt>
                <c:pt idx="238">
                  <c:v>9.4999999999999449</c:v>
                </c:pt>
                <c:pt idx="239">
                  <c:v>9.5999999999999446</c:v>
                </c:pt>
                <c:pt idx="240">
                  <c:v>9.6999999999999442</c:v>
                </c:pt>
                <c:pt idx="241">
                  <c:v>9.7999999999999439</c:v>
                </c:pt>
                <c:pt idx="242">
                  <c:v>9.8999999999999435</c:v>
                </c:pt>
                <c:pt idx="243">
                  <c:v>9.9999999999999432</c:v>
                </c:pt>
                <c:pt idx="244">
                  <c:v>10.099999999999943</c:v>
                </c:pt>
                <c:pt idx="245">
                  <c:v>10.199999999999942</c:v>
                </c:pt>
                <c:pt idx="246">
                  <c:v>10.299999999999942</c:v>
                </c:pt>
                <c:pt idx="247">
                  <c:v>10.399999999999942</c:v>
                </c:pt>
                <c:pt idx="248">
                  <c:v>10.499999999999941</c:v>
                </c:pt>
                <c:pt idx="249">
                  <c:v>10.599999999999941</c:v>
                </c:pt>
                <c:pt idx="250">
                  <c:v>10.699999999999941</c:v>
                </c:pt>
                <c:pt idx="251">
                  <c:v>10.79999999999994</c:v>
                </c:pt>
                <c:pt idx="252">
                  <c:v>10.89999999999994</c:v>
                </c:pt>
                <c:pt idx="253">
                  <c:v>10.99999999999994</c:v>
                </c:pt>
                <c:pt idx="254">
                  <c:v>11.099999999999939</c:v>
                </c:pt>
                <c:pt idx="255">
                  <c:v>11.199999999999939</c:v>
                </c:pt>
                <c:pt idx="256">
                  <c:v>11.299999999999939</c:v>
                </c:pt>
                <c:pt idx="257">
                  <c:v>11.399999999999938</c:v>
                </c:pt>
                <c:pt idx="258">
                  <c:v>11.499999999999938</c:v>
                </c:pt>
                <c:pt idx="259">
                  <c:v>11.599999999999937</c:v>
                </c:pt>
                <c:pt idx="260">
                  <c:v>11.699999999999937</c:v>
                </c:pt>
                <c:pt idx="261">
                  <c:v>11.799999999999937</c:v>
                </c:pt>
                <c:pt idx="262">
                  <c:v>11.899999999999936</c:v>
                </c:pt>
                <c:pt idx="263">
                  <c:v>11.999999999999936</c:v>
                </c:pt>
                <c:pt idx="264">
                  <c:v>12.099999999999936</c:v>
                </c:pt>
                <c:pt idx="265">
                  <c:v>12.199999999999935</c:v>
                </c:pt>
                <c:pt idx="266">
                  <c:v>12.299999999999935</c:v>
                </c:pt>
                <c:pt idx="267">
                  <c:v>12.399999999999935</c:v>
                </c:pt>
                <c:pt idx="268">
                  <c:v>12.499999999999934</c:v>
                </c:pt>
                <c:pt idx="269">
                  <c:v>12.599999999999934</c:v>
                </c:pt>
                <c:pt idx="270">
                  <c:v>12.699999999999934</c:v>
                </c:pt>
                <c:pt idx="271">
                  <c:v>12.799999999999933</c:v>
                </c:pt>
                <c:pt idx="272">
                  <c:v>12.899999999999933</c:v>
                </c:pt>
                <c:pt idx="273">
                  <c:v>12.999999999999932</c:v>
                </c:pt>
                <c:pt idx="274">
                  <c:v>13.099999999999932</c:v>
                </c:pt>
                <c:pt idx="275">
                  <c:v>13.199999999999932</c:v>
                </c:pt>
                <c:pt idx="276">
                  <c:v>13.299999999999931</c:v>
                </c:pt>
                <c:pt idx="277">
                  <c:v>13.399999999999931</c:v>
                </c:pt>
                <c:pt idx="278">
                  <c:v>13.499999999999931</c:v>
                </c:pt>
                <c:pt idx="279">
                  <c:v>13.59999999999993</c:v>
                </c:pt>
                <c:pt idx="280">
                  <c:v>13.69999999999993</c:v>
                </c:pt>
                <c:pt idx="281">
                  <c:v>13.79999999999993</c:v>
                </c:pt>
                <c:pt idx="282">
                  <c:v>13.899999999999929</c:v>
                </c:pt>
                <c:pt idx="283">
                  <c:v>13.999999999999929</c:v>
                </c:pt>
                <c:pt idx="284">
                  <c:v>14.099999999999929</c:v>
                </c:pt>
                <c:pt idx="285">
                  <c:v>14.199999999999928</c:v>
                </c:pt>
                <c:pt idx="286">
                  <c:v>14.299999999999928</c:v>
                </c:pt>
                <c:pt idx="287">
                  <c:v>14.399999999999928</c:v>
                </c:pt>
                <c:pt idx="288">
                  <c:v>14.499999999999927</c:v>
                </c:pt>
                <c:pt idx="289">
                  <c:v>14.599999999999927</c:v>
                </c:pt>
                <c:pt idx="290">
                  <c:v>14.699999999999926</c:v>
                </c:pt>
                <c:pt idx="291">
                  <c:v>14.799999999999926</c:v>
                </c:pt>
                <c:pt idx="292">
                  <c:v>14.899999999999926</c:v>
                </c:pt>
                <c:pt idx="293">
                  <c:v>14.999999999999925</c:v>
                </c:pt>
                <c:pt idx="294">
                  <c:v>15.099999999999925</c:v>
                </c:pt>
                <c:pt idx="295">
                  <c:v>15.199999999999925</c:v>
                </c:pt>
                <c:pt idx="296">
                  <c:v>15.299999999999924</c:v>
                </c:pt>
                <c:pt idx="297">
                  <c:v>15.399999999999924</c:v>
                </c:pt>
                <c:pt idx="298">
                  <c:v>15.499999999999924</c:v>
                </c:pt>
                <c:pt idx="299">
                  <c:v>15.599999999999923</c:v>
                </c:pt>
                <c:pt idx="300">
                  <c:v>15.699999999999923</c:v>
                </c:pt>
                <c:pt idx="301">
                  <c:v>15.799999999999923</c:v>
                </c:pt>
                <c:pt idx="302">
                  <c:v>15.899999999999922</c:v>
                </c:pt>
                <c:pt idx="303">
                  <c:v>15.999999999999922</c:v>
                </c:pt>
                <c:pt idx="304">
                  <c:v>16.099999999999923</c:v>
                </c:pt>
                <c:pt idx="305">
                  <c:v>16.199999999999925</c:v>
                </c:pt>
                <c:pt idx="306">
                  <c:v>16.299999999999926</c:v>
                </c:pt>
                <c:pt idx="307">
                  <c:v>16.399999999999928</c:v>
                </c:pt>
                <c:pt idx="308">
                  <c:v>16.499999999999929</c:v>
                </c:pt>
                <c:pt idx="309">
                  <c:v>16.59999999999993</c:v>
                </c:pt>
                <c:pt idx="310">
                  <c:v>16.699999999999932</c:v>
                </c:pt>
                <c:pt idx="311">
                  <c:v>16.799999999999933</c:v>
                </c:pt>
                <c:pt idx="312">
                  <c:v>16.899999999999935</c:v>
                </c:pt>
                <c:pt idx="313">
                  <c:v>16.999999999999936</c:v>
                </c:pt>
                <c:pt idx="314">
                  <c:v>17.099999999999937</c:v>
                </c:pt>
                <c:pt idx="315">
                  <c:v>17.199999999999939</c:v>
                </c:pt>
                <c:pt idx="316">
                  <c:v>17.29999999999994</c:v>
                </c:pt>
                <c:pt idx="317">
                  <c:v>17.399999999999942</c:v>
                </c:pt>
                <c:pt idx="318">
                  <c:v>17.499999999999943</c:v>
                </c:pt>
                <c:pt idx="319">
                  <c:v>17.599999999999945</c:v>
                </c:pt>
                <c:pt idx="320">
                  <c:v>17.699999999999946</c:v>
                </c:pt>
                <c:pt idx="321">
                  <c:v>17.799999999999947</c:v>
                </c:pt>
                <c:pt idx="322">
                  <c:v>17.899999999999949</c:v>
                </c:pt>
                <c:pt idx="323">
                  <c:v>17.99999999999995</c:v>
                </c:pt>
                <c:pt idx="324">
                  <c:v>18.099999999999952</c:v>
                </c:pt>
                <c:pt idx="325">
                  <c:v>18.199999999999953</c:v>
                </c:pt>
                <c:pt idx="326">
                  <c:v>18.299999999999955</c:v>
                </c:pt>
                <c:pt idx="327">
                  <c:v>18.399999999999956</c:v>
                </c:pt>
                <c:pt idx="328">
                  <c:v>18.499999999999957</c:v>
                </c:pt>
                <c:pt idx="329">
                  <c:v>18.599999999999959</c:v>
                </c:pt>
                <c:pt idx="330">
                  <c:v>18.69999999999996</c:v>
                </c:pt>
                <c:pt idx="331">
                  <c:v>18.799999999999962</c:v>
                </c:pt>
                <c:pt idx="332">
                  <c:v>18.899999999999963</c:v>
                </c:pt>
                <c:pt idx="333">
                  <c:v>18.999999999999964</c:v>
                </c:pt>
                <c:pt idx="334">
                  <c:v>19.099999999999966</c:v>
                </c:pt>
                <c:pt idx="335">
                  <c:v>19.199999999999967</c:v>
                </c:pt>
                <c:pt idx="336">
                  <c:v>19.299999999999969</c:v>
                </c:pt>
                <c:pt idx="337">
                  <c:v>19.39999999999997</c:v>
                </c:pt>
                <c:pt idx="338">
                  <c:v>19.499999999999972</c:v>
                </c:pt>
                <c:pt idx="339">
                  <c:v>19.599999999999973</c:v>
                </c:pt>
                <c:pt idx="340">
                  <c:v>19.699999999999974</c:v>
                </c:pt>
                <c:pt idx="341">
                  <c:v>19.799999999999976</c:v>
                </c:pt>
                <c:pt idx="342">
                  <c:v>19.899999999999977</c:v>
                </c:pt>
                <c:pt idx="343">
                  <c:v>19.999999999999979</c:v>
                </c:pt>
                <c:pt idx="344">
                  <c:v>20.09999999999998</c:v>
                </c:pt>
                <c:pt idx="345">
                  <c:v>20.199999999999982</c:v>
                </c:pt>
                <c:pt idx="346">
                  <c:v>20.299999999999983</c:v>
                </c:pt>
                <c:pt idx="347">
                  <c:v>20.399999999999984</c:v>
                </c:pt>
                <c:pt idx="348">
                  <c:v>20.499999999999986</c:v>
                </c:pt>
                <c:pt idx="349">
                  <c:v>20.599999999999987</c:v>
                </c:pt>
                <c:pt idx="350">
                  <c:v>20.699999999999989</c:v>
                </c:pt>
                <c:pt idx="351">
                  <c:v>20.79999999999999</c:v>
                </c:pt>
                <c:pt idx="352">
                  <c:v>20.899999999999991</c:v>
                </c:pt>
                <c:pt idx="353">
                  <c:v>20.999999999999993</c:v>
                </c:pt>
                <c:pt idx="354">
                  <c:v>21.099999999999994</c:v>
                </c:pt>
                <c:pt idx="355">
                  <c:v>21.199999999999996</c:v>
                </c:pt>
                <c:pt idx="356">
                  <c:v>21.299999999999997</c:v>
                </c:pt>
                <c:pt idx="357">
                  <c:v>21.4</c:v>
                </c:pt>
                <c:pt idx="358">
                  <c:v>21.5</c:v>
                </c:pt>
                <c:pt idx="359">
                  <c:v>21.6</c:v>
                </c:pt>
                <c:pt idx="360">
                  <c:v>21.700000000000003</c:v>
                </c:pt>
                <c:pt idx="361">
                  <c:v>21.800000000000004</c:v>
                </c:pt>
                <c:pt idx="362">
                  <c:v>21.900000000000006</c:v>
                </c:pt>
                <c:pt idx="363">
                  <c:v>22.000000000000007</c:v>
                </c:pt>
                <c:pt idx="364">
                  <c:v>22.100000000000009</c:v>
                </c:pt>
                <c:pt idx="365">
                  <c:v>22.20000000000001</c:v>
                </c:pt>
                <c:pt idx="366">
                  <c:v>22.300000000000011</c:v>
                </c:pt>
                <c:pt idx="367">
                  <c:v>22.400000000000013</c:v>
                </c:pt>
                <c:pt idx="368">
                  <c:v>22.500000000000014</c:v>
                </c:pt>
                <c:pt idx="369">
                  <c:v>22.600000000000016</c:v>
                </c:pt>
                <c:pt idx="370">
                  <c:v>22.700000000000017</c:v>
                </c:pt>
                <c:pt idx="371">
                  <c:v>22.800000000000018</c:v>
                </c:pt>
                <c:pt idx="372">
                  <c:v>22.90000000000002</c:v>
                </c:pt>
                <c:pt idx="373">
                  <c:v>23.000000000000021</c:v>
                </c:pt>
                <c:pt idx="374">
                  <c:v>23.100000000000023</c:v>
                </c:pt>
                <c:pt idx="375">
                  <c:v>23.200000000000024</c:v>
                </c:pt>
                <c:pt idx="376">
                  <c:v>23.300000000000026</c:v>
                </c:pt>
                <c:pt idx="377">
                  <c:v>23.400000000000027</c:v>
                </c:pt>
                <c:pt idx="378">
                  <c:v>23.500000000000028</c:v>
                </c:pt>
                <c:pt idx="379">
                  <c:v>23.60000000000003</c:v>
                </c:pt>
                <c:pt idx="380">
                  <c:v>23.700000000000031</c:v>
                </c:pt>
                <c:pt idx="381">
                  <c:v>23.800000000000033</c:v>
                </c:pt>
                <c:pt idx="382">
                  <c:v>23.900000000000034</c:v>
                </c:pt>
                <c:pt idx="383">
                  <c:v>24.000000000000036</c:v>
                </c:pt>
                <c:pt idx="384">
                  <c:v>24.100000000000037</c:v>
                </c:pt>
                <c:pt idx="385">
                  <c:v>24.200000000000038</c:v>
                </c:pt>
                <c:pt idx="386">
                  <c:v>24.30000000000004</c:v>
                </c:pt>
                <c:pt idx="387">
                  <c:v>24.400000000000041</c:v>
                </c:pt>
                <c:pt idx="388">
                  <c:v>24.500000000000043</c:v>
                </c:pt>
                <c:pt idx="389">
                  <c:v>24.600000000000044</c:v>
                </c:pt>
                <c:pt idx="390">
                  <c:v>24.700000000000045</c:v>
                </c:pt>
                <c:pt idx="391">
                  <c:v>24.800000000000047</c:v>
                </c:pt>
                <c:pt idx="392">
                  <c:v>24.900000000000048</c:v>
                </c:pt>
                <c:pt idx="393">
                  <c:v>25.00000000000005</c:v>
                </c:pt>
                <c:pt idx="394">
                  <c:v>25.100000000000051</c:v>
                </c:pt>
                <c:pt idx="395">
                  <c:v>25.200000000000053</c:v>
                </c:pt>
                <c:pt idx="396">
                  <c:v>25.300000000000054</c:v>
                </c:pt>
                <c:pt idx="397">
                  <c:v>25.400000000000055</c:v>
                </c:pt>
                <c:pt idx="398">
                  <c:v>25.500000000000057</c:v>
                </c:pt>
                <c:pt idx="399">
                  <c:v>25.600000000000058</c:v>
                </c:pt>
                <c:pt idx="400">
                  <c:v>25.70000000000006</c:v>
                </c:pt>
                <c:pt idx="401">
                  <c:v>25.800000000000061</c:v>
                </c:pt>
                <c:pt idx="402">
                  <c:v>25.900000000000063</c:v>
                </c:pt>
                <c:pt idx="403">
                  <c:v>26.000000000000064</c:v>
                </c:pt>
                <c:pt idx="404">
                  <c:v>26.100000000000065</c:v>
                </c:pt>
                <c:pt idx="405">
                  <c:v>26.200000000000067</c:v>
                </c:pt>
                <c:pt idx="406">
                  <c:v>26.300000000000068</c:v>
                </c:pt>
                <c:pt idx="407">
                  <c:v>26.40000000000007</c:v>
                </c:pt>
                <c:pt idx="408">
                  <c:v>26.500000000000071</c:v>
                </c:pt>
                <c:pt idx="409">
                  <c:v>26.600000000000072</c:v>
                </c:pt>
                <c:pt idx="410">
                  <c:v>26.700000000000074</c:v>
                </c:pt>
                <c:pt idx="411">
                  <c:v>26.800000000000075</c:v>
                </c:pt>
                <c:pt idx="412">
                  <c:v>26.900000000000077</c:v>
                </c:pt>
                <c:pt idx="413">
                  <c:v>27.000000000000078</c:v>
                </c:pt>
                <c:pt idx="414">
                  <c:v>27.10000000000008</c:v>
                </c:pt>
                <c:pt idx="415">
                  <c:v>27.200000000000081</c:v>
                </c:pt>
                <c:pt idx="416">
                  <c:v>27.300000000000082</c:v>
                </c:pt>
                <c:pt idx="417">
                  <c:v>27.400000000000084</c:v>
                </c:pt>
                <c:pt idx="418">
                  <c:v>27.500000000000085</c:v>
                </c:pt>
                <c:pt idx="419">
                  <c:v>27.600000000000087</c:v>
                </c:pt>
                <c:pt idx="420">
                  <c:v>27.700000000000088</c:v>
                </c:pt>
                <c:pt idx="421">
                  <c:v>27.80000000000009</c:v>
                </c:pt>
                <c:pt idx="422">
                  <c:v>27.900000000000091</c:v>
                </c:pt>
                <c:pt idx="423">
                  <c:v>28.000000000000092</c:v>
                </c:pt>
                <c:pt idx="424">
                  <c:v>28.100000000000094</c:v>
                </c:pt>
                <c:pt idx="425">
                  <c:v>28.200000000000095</c:v>
                </c:pt>
                <c:pt idx="426">
                  <c:v>28.300000000000097</c:v>
                </c:pt>
                <c:pt idx="427">
                  <c:v>28.400000000000098</c:v>
                </c:pt>
                <c:pt idx="428">
                  <c:v>28.500000000000099</c:v>
                </c:pt>
                <c:pt idx="429">
                  <c:v>28.600000000000101</c:v>
                </c:pt>
                <c:pt idx="430">
                  <c:v>28.700000000000102</c:v>
                </c:pt>
                <c:pt idx="431">
                  <c:v>28.800000000000104</c:v>
                </c:pt>
                <c:pt idx="432">
                  <c:v>28.900000000000105</c:v>
                </c:pt>
                <c:pt idx="433">
                  <c:v>29.000000000000107</c:v>
                </c:pt>
                <c:pt idx="434">
                  <c:v>29.100000000000108</c:v>
                </c:pt>
                <c:pt idx="435">
                  <c:v>29.200000000000109</c:v>
                </c:pt>
                <c:pt idx="436">
                  <c:v>29.300000000000111</c:v>
                </c:pt>
                <c:pt idx="437">
                  <c:v>29.400000000000112</c:v>
                </c:pt>
                <c:pt idx="438">
                  <c:v>29.500000000000114</c:v>
                </c:pt>
                <c:pt idx="439">
                  <c:v>29.600000000000115</c:v>
                </c:pt>
                <c:pt idx="440">
                  <c:v>29.700000000000117</c:v>
                </c:pt>
                <c:pt idx="441">
                  <c:v>29.800000000000118</c:v>
                </c:pt>
                <c:pt idx="442">
                  <c:v>29.900000000000119</c:v>
                </c:pt>
                <c:pt idx="443">
                  <c:v>30.000000000000121</c:v>
                </c:pt>
                <c:pt idx="444">
                  <c:v>30.100000000000122</c:v>
                </c:pt>
                <c:pt idx="445">
                  <c:v>30.200000000000124</c:v>
                </c:pt>
                <c:pt idx="446">
                  <c:v>30.300000000000125</c:v>
                </c:pt>
                <c:pt idx="447">
                  <c:v>30.400000000000126</c:v>
                </c:pt>
                <c:pt idx="448">
                  <c:v>30.500000000000128</c:v>
                </c:pt>
                <c:pt idx="449">
                  <c:v>30.600000000000129</c:v>
                </c:pt>
                <c:pt idx="450">
                  <c:v>30.700000000000131</c:v>
                </c:pt>
                <c:pt idx="451">
                  <c:v>30.800000000000132</c:v>
                </c:pt>
                <c:pt idx="452">
                  <c:v>30.900000000000134</c:v>
                </c:pt>
                <c:pt idx="453">
                  <c:v>31.000000000000135</c:v>
                </c:pt>
                <c:pt idx="454">
                  <c:v>31.100000000000136</c:v>
                </c:pt>
                <c:pt idx="455">
                  <c:v>31.200000000000138</c:v>
                </c:pt>
                <c:pt idx="456">
                  <c:v>31.300000000000139</c:v>
                </c:pt>
                <c:pt idx="457">
                  <c:v>31.400000000000141</c:v>
                </c:pt>
                <c:pt idx="458">
                  <c:v>31.500000000000142</c:v>
                </c:pt>
                <c:pt idx="459">
                  <c:v>31.600000000000144</c:v>
                </c:pt>
                <c:pt idx="460">
                  <c:v>31.700000000000145</c:v>
                </c:pt>
                <c:pt idx="461">
                  <c:v>31.800000000000146</c:v>
                </c:pt>
                <c:pt idx="462">
                  <c:v>31.900000000000148</c:v>
                </c:pt>
                <c:pt idx="463">
                  <c:v>32.000000000000149</c:v>
                </c:pt>
                <c:pt idx="464">
                  <c:v>32.100000000000151</c:v>
                </c:pt>
                <c:pt idx="465">
                  <c:v>32.200000000000152</c:v>
                </c:pt>
                <c:pt idx="466">
                  <c:v>32.300000000000153</c:v>
                </c:pt>
                <c:pt idx="467">
                  <c:v>32.400000000000155</c:v>
                </c:pt>
                <c:pt idx="468">
                  <c:v>32.500000000000156</c:v>
                </c:pt>
                <c:pt idx="469">
                  <c:v>32.600000000000158</c:v>
                </c:pt>
                <c:pt idx="470">
                  <c:v>32.700000000000159</c:v>
                </c:pt>
                <c:pt idx="471">
                  <c:v>32.800000000000161</c:v>
                </c:pt>
                <c:pt idx="472">
                  <c:v>32.900000000000162</c:v>
                </c:pt>
                <c:pt idx="473">
                  <c:v>33.000000000000163</c:v>
                </c:pt>
                <c:pt idx="474">
                  <c:v>33.100000000000165</c:v>
                </c:pt>
                <c:pt idx="475">
                  <c:v>33.200000000000166</c:v>
                </c:pt>
                <c:pt idx="476">
                  <c:v>33.300000000000168</c:v>
                </c:pt>
                <c:pt idx="477">
                  <c:v>33.400000000000169</c:v>
                </c:pt>
                <c:pt idx="478">
                  <c:v>33.500000000000171</c:v>
                </c:pt>
                <c:pt idx="479">
                  <c:v>33.600000000000172</c:v>
                </c:pt>
                <c:pt idx="480">
                  <c:v>33.700000000000173</c:v>
                </c:pt>
                <c:pt idx="481">
                  <c:v>33.800000000000175</c:v>
                </c:pt>
                <c:pt idx="482">
                  <c:v>33.900000000000176</c:v>
                </c:pt>
                <c:pt idx="483">
                  <c:v>34.000000000000178</c:v>
                </c:pt>
                <c:pt idx="484">
                  <c:v>34.100000000000179</c:v>
                </c:pt>
                <c:pt idx="485">
                  <c:v>34.20000000000018</c:v>
                </c:pt>
                <c:pt idx="486">
                  <c:v>34.300000000000182</c:v>
                </c:pt>
                <c:pt idx="487">
                  <c:v>34.400000000000183</c:v>
                </c:pt>
                <c:pt idx="488">
                  <c:v>34.500000000000185</c:v>
                </c:pt>
                <c:pt idx="489">
                  <c:v>34.600000000000186</c:v>
                </c:pt>
                <c:pt idx="490">
                  <c:v>34.700000000000188</c:v>
                </c:pt>
                <c:pt idx="491">
                  <c:v>34.800000000000189</c:v>
                </c:pt>
                <c:pt idx="492">
                  <c:v>34.90000000000019</c:v>
                </c:pt>
                <c:pt idx="493">
                  <c:v>35.000000000000192</c:v>
                </c:pt>
                <c:pt idx="494">
                  <c:v>35.100000000000193</c:v>
                </c:pt>
                <c:pt idx="495">
                  <c:v>35.200000000000195</c:v>
                </c:pt>
                <c:pt idx="496">
                  <c:v>35.300000000000196</c:v>
                </c:pt>
                <c:pt idx="497">
                  <c:v>35.400000000000198</c:v>
                </c:pt>
                <c:pt idx="498">
                  <c:v>35.500000000000199</c:v>
                </c:pt>
                <c:pt idx="499">
                  <c:v>35.6000000000002</c:v>
                </c:pt>
                <c:pt idx="500">
                  <c:v>35.700000000000202</c:v>
                </c:pt>
                <c:pt idx="501">
                  <c:v>35.800000000000203</c:v>
                </c:pt>
                <c:pt idx="502">
                  <c:v>35.900000000000205</c:v>
                </c:pt>
                <c:pt idx="503">
                  <c:v>36.000000000000206</c:v>
                </c:pt>
                <c:pt idx="504">
                  <c:v>36.100000000000207</c:v>
                </c:pt>
                <c:pt idx="505">
                  <c:v>36.200000000000209</c:v>
                </c:pt>
                <c:pt idx="506">
                  <c:v>36.30000000000021</c:v>
                </c:pt>
                <c:pt idx="507">
                  <c:v>36.400000000000212</c:v>
                </c:pt>
                <c:pt idx="508">
                  <c:v>36.500000000000213</c:v>
                </c:pt>
                <c:pt idx="509">
                  <c:v>36.600000000000215</c:v>
                </c:pt>
                <c:pt idx="510">
                  <c:v>36.700000000000216</c:v>
                </c:pt>
                <c:pt idx="511">
                  <c:v>36.800000000000217</c:v>
                </c:pt>
                <c:pt idx="512">
                  <c:v>36.900000000000219</c:v>
                </c:pt>
                <c:pt idx="513">
                  <c:v>37.00000000000022</c:v>
                </c:pt>
                <c:pt idx="514">
                  <c:v>37.100000000000222</c:v>
                </c:pt>
                <c:pt idx="515">
                  <c:v>37.200000000000223</c:v>
                </c:pt>
                <c:pt idx="516">
                  <c:v>37.300000000000225</c:v>
                </c:pt>
                <c:pt idx="517">
                  <c:v>37.400000000000226</c:v>
                </c:pt>
                <c:pt idx="518">
                  <c:v>37.500000000000227</c:v>
                </c:pt>
                <c:pt idx="519">
                  <c:v>37.600000000000229</c:v>
                </c:pt>
                <c:pt idx="520">
                  <c:v>37.70000000000023</c:v>
                </c:pt>
                <c:pt idx="521">
                  <c:v>37.800000000000232</c:v>
                </c:pt>
                <c:pt idx="522">
                  <c:v>37.900000000000233</c:v>
                </c:pt>
                <c:pt idx="523">
                  <c:v>38.000000000000234</c:v>
                </c:pt>
                <c:pt idx="524">
                  <c:v>38.100000000000236</c:v>
                </c:pt>
                <c:pt idx="525">
                  <c:v>38.200000000000237</c:v>
                </c:pt>
                <c:pt idx="526">
                  <c:v>38.300000000000239</c:v>
                </c:pt>
                <c:pt idx="527">
                  <c:v>38.40000000000024</c:v>
                </c:pt>
                <c:pt idx="528">
                  <c:v>38.500000000000242</c:v>
                </c:pt>
                <c:pt idx="529">
                  <c:v>38.600000000000243</c:v>
                </c:pt>
                <c:pt idx="530">
                  <c:v>38.700000000000244</c:v>
                </c:pt>
                <c:pt idx="531">
                  <c:v>38.800000000000246</c:v>
                </c:pt>
                <c:pt idx="532">
                  <c:v>38.900000000000247</c:v>
                </c:pt>
                <c:pt idx="533">
                  <c:v>39.000000000000249</c:v>
                </c:pt>
                <c:pt idx="534">
                  <c:v>39.10000000000025</c:v>
                </c:pt>
                <c:pt idx="535">
                  <c:v>39.200000000000252</c:v>
                </c:pt>
                <c:pt idx="536">
                  <c:v>39.300000000000253</c:v>
                </c:pt>
                <c:pt idx="537">
                  <c:v>39.400000000000254</c:v>
                </c:pt>
                <c:pt idx="538">
                  <c:v>39.500000000000256</c:v>
                </c:pt>
                <c:pt idx="539">
                  <c:v>39.600000000000257</c:v>
                </c:pt>
                <c:pt idx="540">
                  <c:v>39.700000000000259</c:v>
                </c:pt>
                <c:pt idx="541">
                  <c:v>39.80000000000026</c:v>
                </c:pt>
                <c:pt idx="542">
                  <c:v>39.900000000000261</c:v>
                </c:pt>
                <c:pt idx="543">
                  <c:v>40.000000000000263</c:v>
                </c:pt>
                <c:pt idx="544">
                  <c:v>40.100000000000264</c:v>
                </c:pt>
                <c:pt idx="545">
                  <c:v>40.200000000000266</c:v>
                </c:pt>
                <c:pt idx="546">
                  <c:v>40.300000000000267</c:v>
                </c:pt>
                <c:pt idx="547">
                  <c:v>40.400000000000269</c:v>
                </c:pt>
                <c:pt idx="548">
                  <c:v>40.50000000000027</c:v>
                </c:pt>
                <c:pt idx="549">
                  <c:v>40.600000000000271</c:v>
                </c:pt>
                <c:pt idx="550">
                  <c:v>40.700000000000273</c:v>
                </c:pt>
                <c:pt idx="551">
                  <c:v>40.800000000000274</c:v>
                </c:pt>
                <c:pt idx="552">
                  <c:v>40.900000000000276</c:v>
                </c:pt>
                <c:pt idx="553">
                  <c:v>41.000000000000277</c:v>
                </c:pt>
                <c:pt idx="554">
                  <c:v>41.100000000000279</c:v>
                </c:pt>
                <c:pt idx="555">
                  <c:v>41.20000000000028</c:v>
                </c:pt>
                <c:pt idx="556">
                  <c:v>41.300000000000281</c:v>
                </c:pt>
                <c:pt idx="557">
                  <c:v>41.400000000000283</c:v>
                </c:pt>
                <c:pt idx="558">
                  <c:v>41.500000000000284</c:v>
                </c:pt>
                <c:pt idx="559">
                  <c:v>41.600000000000286</c:v>
                </c:pt>
                <c:pt idx="560">
                  <c:v>41.700000000000287</c:v>
                </c:pt>
                <c:pt idx="561">
                  <c:v>41.800000000000288</c:v>
                </c:pt>
                <c:pt idx="562">
                  <c:v>41.90000000000029</c:v>
                </c:pt>
                <c:pt idx="563">
                  <c:v>42.000000000000291</c:v>
                </c:pt>
                <c:pt idx="564">
                  <c:v>42.100000000000293</c:v>
                </c:pt>
                <c:pt idx="565">
                  <c:v>42.200000000000294</c:v>
                </c:pt>
                <c:pt idx="566">
                  <c:v>42.300000000000296</c:v>
                </c:pt>
                <c:pt idx="567">
                  <c:v>42.400000000000297</c:v>
                </c:pt>
                <c:pt idx="568">
                  <c:v>42.500000000000298</c:v>
                </c:pt>
                <c:pt idx="569">
                  <c:v>42.6000000000003</c:v>
                </c:pt>
                <c:pt idx="570">
                  <c:v>42.700000000000301</c:v>
                </c:pt>
                <c:pt idx="571">
                  <c:v>42.800000000000303</c:v>
                </c:pt>
                <c:pt idx="572">
                  <c:v>42.900000000000304</c:v>
                </c:pt>
                <c:pt idx="573">
                  <c:v>43.000000000000306</c:v>
                </c:pt>
                <c:pt idx="574">
                  <c:v>43.100000000000307</c:v>
                </c:pt>
                <c:pt idx="575">
                  <c:v>43.200000000000308</c:v>
                </c:pt>
                <c:pt idx="576">
                  <c:v>43.30000000000031</c:v>
                </c:pt>
                <c:pt idx="577">
                  <c:v>43.400000000000311</c:v>
                </c:pt>
                <c:pt idx="578">
                  <c:v>43.500000000000313</c:v>
                </c:pt>
                <c:pt idx="579">
                  <c:v>43.600000000000314</c:v>
                </c:pt>
                <c:pt idx="580">
                  <c:v>43.700000000000315</c:v>
                </c:pt>
                <c:pt idx="581">
                  <c:v>43.800000000000317</c:v>
                </c:pt>
                <c:pt idx="582">
                  <c:v>43.900000000000318</c:v>
                </c:pt>
                <c:pt idx="583">
                  <c:v>44.00000000000032</c:v>
                </c:pt>
                <c:pt idx="584">
                  <c:v>44.100000000000321</c:v>
                </c:pt>
                <c:pt idx="585">
                  <c:v>44.200000000000323</c:v>
                </c:pt>
                <c:pt idx="586">
                  <c:v>44.300000000000324</c:v>
                </c:pt>
                <c:pt idx="587">
                  <c:v>44.400000000000325</c:v>
                </c:pt>
                <c:pt idx="588">
                  <c:v>44.500000000000327</c:v>
                </c:pt>
                <c:pt idx="589">
                  <c:v>44.600000000000328</c:v>
                </c:pt>
                <c:pt idx="590">
                  <c:v>44.70000000000033</c:v>
                </c:pt>
                <c:pt idx="591">
                  <c:v>44.800000000000331</c:v>
                </c:pt>
                <c:pt idx="592">
                  <c:v>44.900000000000333</c:v>
                </c:pt>
                <c:pt idx="593">
                  <c:v>45.000000000000334</c:v>
                </c:pt>
                <c:pt idx="594">
                  <c:v>45.100000000000335</c:v>
                </c:pt>
                <c:pt idx="595">
                  <c:v>45.200000000000337</c:v>
                </c:pt>
                <c:pt idx="596">
                  <c:v>45.300000000000338</c:v>
                </c:pt>
                <c:pt idx="597">
                  <c:v>45.40000000000034</c:v>
                </c:pt>
                <c:pt idx="598">
                  <c:v>45.500000000000341</c:v>
                </c:pt>
                <c:pt idx="599">
                  <c:v>45.600000000000342</c:v>
                </c:pt>
                <c:pt idx="600">
                  <c:v>45.700000000000344</c:v>
                </c:pt>
                <c:pt idx="601">
                  <c:v>45.800000000000345</c:v>
                </c:pt>
                <c:pt idx="602">
                  <c:v>45.900000000000347</c:v>
                </c:pt>
                <c:pt idx="603">
                  <c:v>46.000000000000348</c:v>
                </c:pt>
                <c:pt idx="604">
                  <c:v>46.10000000000035</c:v>
                </c:pt>
                <c:pt idx="605">
                  <c:v>46.200000000000351</c:v>
                </c:pt>
                <c:pt idx="606">
                  <c:v>46.300000000000352</c:v>
                </c:pt>
                <c:pt idx="607">
                  <c:v>46.400000000000354</c:v>
                </c:pt>
                <c:pt idx="608">
                  <c:v>46.500000000000355</c:v>
                </c:pt>
                <c:pt idx="609">
                  <c:v>46.600000000000357</c:v>
                </c:pt>
                <c:pt idx="610">
                  <c:v>46.700000000000358</c:v>
                </c:pt>
                <c:pt idx="611">
                  <c:v>46.80000000000036</c:v>
                </c:pt>
                <c:pt idx="612">
                  <c:v>46.900000000000361</c:v>
                </c:pt>
                <c:pt idx="613">
                  <c:v>47.000000000000362</c:v>
                </c:pt>
                <c:pt idx="614">
                  <c:v>47.100000000000364</c:v>
                </c:pt>
                <c:pt idx="615">
                  <c:v>47.200000000000365</c:v>
                </c:pt>
                <c:pt idx="616">
                  <c:v>47.300000000000367</c:v>
                </c:pt>
                <c:pt idx="617">
                  <c:v>47.400000000000368</c:v>
                </c:pt>
                <c:pt idx="618">
                  <c:v>47.500000000000369</c:v>
                </c:pt>
                <c:pt idx="619">
                  <c:v>47.600000000000371</c:v>
                </c:pt>
                <c:pt idx="620">
                  <c:v>47.700000000000372</c:v>
                </c:pt>
                <c:pt idx="621">
                  <c:v>47.800000000000374</c:v>
                </c:pt>
                <c:pt idx="622">
                  <c:v>47.900000000000375</c:v>
                </c:pt>
                <c:pt idx="623">
                  <c:v>48.000000000000377</c:v>
                </c:pt>
                <c:pt idx="624">
                  <c:v>48.100000000000378</c:v>
                </c:pt>
                <c:pt idx="625">
                  <c:v>48.200000000000379</c:v>
                </c:pt>
                <c:pt idx="626">
                  <c:v>48.300000000000381</c:v>
                </c:pt>
                <c:pt idx="627">
                  <c:v>48.400000000000382</c:v>
                </c:pt>
                <c:pt idx="628">
                  <c:v>48.500000000000384</c:v>
                </c:pt>
                <c:pt idx="629">
                  <c:v>48.600000000000385</c:v>
                </c:pt>
                <c:pt idx="630">
                  <c:v>48.700000000000387</c:v>
                </c:pt>
                <c:pt idx="631">
                  <c:v>48.800000000000388</c:v>
                </c:pt>
                <c:pt idx="632">
                  <c:v>48.900000000000389</c:v>
                </c:pt>
                <c:pt idx="633">
                  <c:v>49.000000000000391</c:v>
                </c:pt>
                <c:pt idx="634">
                  <c:v>49.100000000000392</c:v>
                </c:pt>
                <c:pt idx="635">
                  <c:v>49.200000000000394</c:v>
                </c:pt>
                <c:pt idx="636">
                  <c:v>49.300000000000395</c:v>
                </c:pt>
                <c:pt idx="637">
                  <c:v>49.400000000000396</c:v>
                </c:pt>
                <c:pt idx="638">
                  <c:v>49.500000000000398</c:v>
                </c:pt>
                <c:pt idx="639">
                  <c:v>49.600000000000399</c:v>
                </c:pt>
                <c:pt idx="640">
                  <c:v>49.700000000000401</c:v>
                </c:pt>
                <c:pt idx="641">
                  <c:v>49.800000000000402</c:v>
                </c:pt>
                <c:pt idx="642">
                  <c:v>49.900000000000404</c:v>
                </c:pt>
                <c:pt idx="643">
                  <c:v>50.000000000000405</c:v>
                </c:pt>
                <c:pt idx="644">
                  <c:v>50.100000000000406</c:v>
                </c:pt>
                <c:pt idx="645">
                  <c:v>50.200000000000408</c:v>
                </c:pt>
                <c:pt idx="646">
                  <c:v>50.300000000000409</c:v>
                </c:pt>
                <c:pt idx="647">
                  <c:v>50.400000000000411</c:v>
                </c:pt>
                <c:pt idx="648">
                  <c:v>50.500000000000412</c:v>
                </c:pt>
                <c:pt idx="649">
                  <c:v>50.600000000000414</c:v>
                </c:pt>
                <c:pt idx="650">
                  <c:v>50.700000000000415</c:v>
                </c:pt>
                <c:pt idx="651">
                  <c:v>50.800000000000416</c:v>
                </c:pt>
                <c:pt idx="652">
                  <c:v>50.900000000000418</c:v>
                </c:pt>
                <c:pt idx="653">
                  <c:v>51.000000000000419</c:v>
                </c:pt>
                <c:pt idx="654">
                  <c:v>51.100000000000421</c:v>
                </c:pt>
                <c:pt idx="655">
                  <c:v>51.200000000000422</c:v>
                </c:pt>
                <c:pt idx="656">
                  <c:v>51.300000000000423</c:v>
                </c:pt>
                <c:pt idx="657">
                  <c:v>51.300100000000427</c:v>
                </c:pt>
                <c:pt idx="658">
                  <c:v>51.30020000000043</c:v>
                </c:pt>
                <c:pt idx="659">
                  <c:v>51.300300000000433</c:v>
                </c:pt>
                <c:pt idx="660">
                  <c:v>51.300400000000437</c:v>
                </c:pt>
                <c:pt idx="661">
                  <c:v>51.30050000000044</c:v>
                </c:pt>
                <c:pt idx="662">
                  <c:v>51.300600000000443</c:v>
                </c:pt>
                <c:pt idx="663">
                  <c:v>51.300700000000447</c:v>
                </c:pt>
                <c:pt idx="664">
                  <c:v>51.30080000000045</c:v>
                </c:pt>
                <c:pt idx="665">
                  <c:v>51.300900000000453</c:v>
                </c:pt>
                <c:pt idx="666">
                  <c:v>51.301000000000457</c:v>
                </c:pt>
                <c:pt idx="667">
                  <c:v>51.30110000000046</c:v>
                </c:pt>
                <c:pt idx="668">
                  <c:v>51.301200000000463</c:v>
                </c:pt>
                <c:pt idx="669">
                  <c:v>51.301300000000467</c:v>
                </c:pt>
                <c:pt idx="670">
                  <c:v>51.30140000000047</c:v>
                </c:pt>
                <c:pt idx="671">
                  <c:v>51.301500000000473</c:v>
                </c:pt>
                <c:pt idx="672">
                  <c:v>51.301600000000477</c:v>
                </c:pt>
                <c:pt idx="673">
                  <c:v>51.30170000000048</c:v>
                </c:pt>
                <c:pt idx="674">
                  <c:v>51.301800000000483</c:v>
                </c:pt>
                <c:pt idx="675">
                  <c:v>51.301900000000487</c:v>
                </c:pt>
                <c:pt idx="676">
                  <c:v>51.30200000000049</c:v>
                </c:pt>
                <c:pt idx="677">
                  <c:v>51.302100000000493</c:v>
                </c:pt>
                <c:pt idx="678">
                  <c:v>51.302200000000497</c:v>
                </c:pt>
                <c:pt idx="679">
                  <c:v>51.3023000000005</c:v>
                </c:pt>
                <c:pt idx="680">
                  <c:v>51.302400000000503</c:v>
                </c:pt>
                <c:pt idx="681">
                  <c:v>51.302500000000506</c:v>
                </c:pt>
                <c:pt idx="682">
                  <c:v>51.30260000000051</c:v>
                </c:pt>
                <c:pt idx="683">
                  <c:v>51.302700000000513</c:v>
                </c:pt>
                <c:pt idx="684">
                  <c:v>51.302800000000516</c:v>
                </c:pt>
                <c:pt idx="685">
                  <c:v>51.30290000000052</c:v>
                </c:pt>
                <c:pt idx="686">
                  <c:v>51.303000000000523</c:v>
                </c:pt>
                <c:pt idx="687">
                  <c:v>51.303100000000526</c:v>
                </c:pt>
                <c:pt idx="688">
                  <c:v>51.30320000000053</c:v>
                </c:pt>
                <c:pt idx="689">
                  <c:v>51.303300000000533</c:v>
                </c:pt>
                <c:pt idx="690">
                  <c:v>51.303400000000536</c:v>
                </c:pt>
                <c:pt idx="691">
                  <c:v>51.30350000000054</c:v>
                </c:pt>
                <c:pt idx="692">
                  <c:v>51.303600000000543</c:v>
                </c:pt>
                <c:pt idx="693">
                  <c:v>51.303700000000546</c:v>
                </c:pt>
                <c:pt idx="694">
                  <c:v>51.30380000000055</c:v>
                </c:pt>
                <c:pt idx="695">
                  <c:v>51.303900000000553</c:v>
                </c:pt>
                <c:pt idx="696">
                  <c:v>51.304000000000556</c:v>
                </c:pt>
                <c:pt idx="697">
                  <c:v>51.30410000000056</c:v>
                </c:pt>
                <c:pt idx="698">
                  <c:v>51.304200000000563</c:v>
                </c:pt>
                <c:pt idx="699">
                  <c:v>51.304300000000566</c:v>
                </c:pt>
                <c:pt idx="700">
                  <c:v>51.30440000000057</c:v>
                </c:pt>
                <c:pt idx="701">
                  <c:v>51.304500000000573</c:v>
                </c:pt>
                <c:pt idx="702">
                  <c:v>51.304600000000576</c:v>
                </c:pt>
                <c:pt idx="703">
                  <c:v>51.30470000000058</c:v>
                </c:pt>
                <c:pt idx="704">
                  <c:v>51.304800000000583</c:v>
                </c:pt>
                <c:pt idx="705">
                  <c:v>51.304900000000586</c:v>
                </c:pt>
                <c:pt idx="706">
                  <c:v>51.305000000000589</c:v>
                </c:pt>
                <c:pt idx="707">
                  <c:v>51.305100000000593</c:v>
                </c:pt>
                <c:pt idx="708">
                  <c:v>51.305200000000596</c:v>
                </c:pt>
                <c:pt idx="709">
                  <c:v>51.305300000000599</c:v>
                </c:pt>
                <c:pt idx="710">
                  <c:v>51.305400000000603</c:v>
                </c:pt>
                <c:pt idx="711">
                  <c:v>51.305500000000606</c:v>
                </c:pt>
                <c:pt idx="712">
                  <c:v>51.305600000000609</c:v>
                </c:pt>
                <c:pt idx="713">
                  <c:v>51.305700000000613</c:v>
                </c:pt>
                <c:pt idx="714">
                  <c:v>51.305800000000616</c:v>
                </c:pt>
                <c:pt idx="715">
                  <c:v>51.305900000000619</c:v>
                </c:pt>
                <c:pt idx="716">
                  <c:v>51.306000000000623</c:v>
                </c:pt>
                <c:pt idx="717">
                  <c:v>51.306100000000626</c:v>
                </c:pt>
                <c:pt idx="718">
                  <c:v>51.306200000000629</c:v>
                </c:pt>
                <c:pt idx="719">
                  <c:v>51.306300000000633</c:v>
                </c:pt>
                <c:pt idx="720">
                  <c:v>51.306400000000636</c:v>
                </c:pt>
                <c:pt idx="721">
                  <c:v>51.306500000000639</c:v>
                </c:pt>
                <c:pt idx="722">
                  <c:v>51.306600000000643</c:v>
                </c:pt>
                <c:pt idx="723">
                  <c:v>51.306700000000646</c:v>
                </c:pt>
                <c:pt idx="724">
                  <c:v>51.306800000000649</c:v>
                </c:pt>
                <c:pt idx="725">
                  <c:v>51.306900000000653</c:v>
                </c:pt>
                <c:pt idx="726">
                  <c:v>51.307000000000656</c:v>
                </c:pt>
                <c:pt idx="727">
                  <c:v>51.307100000000659</c:v>
                </c:pt>
                <c:pt idx="728">
                  <c:v>51.307200000000662</c:v>
                </c:pt>
                <c:pt idx="729">
                  <c:v>51.307300000000666</c:v>
                </c:pt>
                <c:pt idx="730">
                  <c:v>51.307400000000669</c:v>
                </c:pt>
                <c:pt idx="731">
                  <c:v>51.307500000000672</c:v>
                </c:pt>
                <c:pt idx="732">
                  <c:v>51.307600000000676</c:v>
                </c:pt>
                <c:pt idx="733">
                  <c:v>51.307700000000679</c:v>
                </c:pt>
                <c:pt idx="734">
                  <c:v>51.307800000000682</c:v>
                </c:pt>
                <c:pt idx="735">
                  <c:v>51.307900000000686</c:v>
                </c:pt>
                <c:pt idx="736">
                  <c:v>51.308000000000689</c:v>
                </c:pt>
                <c:pt idx="737">
                  <c:v>51.308100000000692</c:v>
                </c:pt>
                <c:pt idx="738">
                  <c:v>51.308200000000696</c:v>
                </c:pt>
                <c:pt idx="739">
                  <c:v>51.308300000000699</c:v>
                </c:pt>
                <c:pt idx="740">
                  <c:v>51.308400000000702</c:v>
                </c:pt>
                <c:pt idx="741">
                  <c:v>51.308500000000706</c:v>
                </c:pt>
                <c:pt idx="742">
                  <c:v>51.308600000000709</c:v>
                </c:pt>
                <c:pt idx="743">
                  <c:v>51.308700000000712</c:v>
                </c:pt>
                <c:pt idx="744">
                  <c:v>51.308800000000716</c:v>
                </c:pt>
                <c:pt idx="745">
                  <c:v>51.308900000000719</c:v>
                </c:pt>
                <c:pt idx="746">
                  <c:v>51.309000000000722</c:v>
                </c:pt>
                <c:pt idx="747">
                  <c:v>51.309100000000726</c:v>
                </c:pt>
                <c:pt idx="748">
                  <c:v>51.309200000000729</c:v>
                </c:pt>
                <c:pt idx="749">
                  <c:v>51.309300000000732</c:v>
                </c:pt>
                <c:pt idx="750">
                  <c:v>51.309400000000736</c:v>
                </c:pt>
                <c:pt idx="751">
                  <c:v>51.309500000000739</c:v>
                </c:pt>
                <c:pt idx="752">
                  <c:v>51.309600000000742</c:v>
                </c:pt>
                <c:pt idx="753">
                  <c:v>51.309700000000745</c:v>
                </c:pt>
                <c:pt idx="754">
                  <c:v>51.309800000000749</c:v>
                </c:pt>
                <c:pt idx="755">
                  <c:v>51.309900000000752</c:v>
                </c:pt>
                <c:pt idx="756">
                  <c:v>51.310000000000755</c:v>
                </c:pt>
                <c:pt idx="757">
                  <c:v>51.310100000000759</c:v>
                </c:pt>
                <c:pt idx="758">
                  <c:v>51.310200000000762</c:v>
                </c:pt>
                <c:pt idx="759">
                  <c:v>51.310300000000765</c:v>
                </c:pt>
                <c:pt idx="760">
                  <c:v>51.310400000000769</c:v>
                </c:pt>
                <c:pt idx="761">
                  <c:v>51.310500000000772</c:v>
                </c:pt>
                <c:pt idx="762">
                  <c:v>51.310600000000775</c:v>
                </c:pt>
                <c:pt idx="763">
                  <c:v>51.310700000000779</c:v>
                </c:pt>
                <c:pt idx="764">
                  <c:v>51.310800000000782</c:v>
                </c:pt>
                <c:pt idx="765">
                  <c:v>51.310900000000785</c:v>
                </c:pt>
                <c:pt idx="766">
                  <c:v>51.311000000000789</c:v>
                </c:pt>
                <c:pt idx="767">
                  <c:v>51.311100000000792</c:v>
                </c:pt>
                <c:pt idx="768">
                  <c:v>51.311200000000795</c:v>
                </c:pt>
                <c:pt idx="769">
                  <c:v>51.311300000000799</c:v>
                </c:pt>
                <c:pt idx="770">
                  <c:v>51.311400000000802</c:v>
                </c:pt>
                <c:pt idx="771">
                  <c:v>51.311500000000805</c:v>
                </c:pt>
                <c:pt idx="772">
                  <c:v>51.311600000000809</c:v>
                </c:pt>
                <c:pt idx="773">
                  <c:v>51.311700000000812</c:v>
                </c:pt>
                <c:pt idx="774">
                  <c:v>51.311800000000815</c:v>
                </c:pt>
                <c:pt idx="775">
                  <c:v>51.311900000000819</c:v>
                </c:pt>
                <c:pt idx="776">
                  <c:v>51.312000000000822</c:v>
                </c:pt>
                <c:pt idx="777">
                  <c:v>51.312100000000825</c:v>
                </c:pt>
                <c:pt idx="778">
                  <c:v>51.312200000000828</c:v>
                </c:pt>
                <c:pt idx="779">
                  <c:v>51.312300000000832</c:v>
                </c:pt>
                <c:pt idx="780">
                  <c:v>51.312400000000835</c:v>
                </c:pt>
                <c:pt idx="781">
                  <c:v>51.312500000000838</c:v>
                </c:pt>
                <c:pt idx="782">
                  <c:v>51.312600000000842</c:v>
                </c:pt>
                <c:pt idx="783">
                  <c:v>51.312700000000845</c:v>
                </c:pt>
                <c:pt idx="784">
                  <c:v>51.312800000000848</c:v>
                </c:pt>
                <c:pt idx="785">
                  <c:v>51.312900000000852</c:v>
                </c:pt>
                <c:pt idx="786">
                  <c:v>51.313000000000855</c:v>
                </c:pt>
                <c:pt idx="787">
                  <c:v>51.313100000000858</c:v>
                </c:pt>
                <c:pt idx="788">
                  <c:v>51.313200000000862</c:v>
                </c:pt>
                <c:pt idx="789">
                  <c:v>51.313300000000865</c:v>
                </c:pt>
                <c:pt idx="790">
                  <c:v>51.313400000000868</c:v>
                </c:pt>
                <c:pt idx="791">
                  <c:v>51.313500000000872</c:v>
                </c:pt>
                <c:pt idx="792">
                  <c:v>51.313600000000875</c:v>
                </c:pt>
                <c:pt idx="793">
                  <c:v>51.313700000000878</c:v>
                </c:pt>
                <c:pt idx="794">
                  <c:v>51.313800000000882</c:v>
                </c:pt>
                <c:pt idx="795">
                  <c:v>51.313900000000885</c:v>
                </c:pt>
                <c:pt idx="796">
                  <c:v>51.314000000000888</c:v>
                </c:pt>
                <c:pt idx="797">
                  <c:v>51.314100000000892</c:v>
                </c:pt>
                <c:pt idx="798">
                  <c:v>51.314200000000895</c:v>
                </c:pt>
                <c:pt idx="799">
                  <c:v>51.314300000000898</c:v>
                </c:pt>
                <c:pt idx="800">
                  <c:v>51.314400000000902</c:v>
                </c:pt>
                <c:pt idx="801">
                  <c:v>51.314500000000905</c:v>
                </c:pt>
                <c:pt idx="802">
                  <c:v>51.314600000000908</c:v>
                </c:pt>
                <c:pt idx="803">
                  <c:v>51.314700000000911</c:v>
                </c:pt>
                <c:pt idx="804">
                  <c:v>51.314800000000915</c:v>
                </c:pt>
                <c:pt idx="805">
                  <c:v>51.314900000000918</c:v>
                </c:pt>
                <c:pt idx="806">
                  <c:v>51.315000000000921</c:v>
                </c:pt>
                <c:pt idx="807">
                  <c:v>51.315100000000925</c:v>
                </c:pt>
                <c:pt idx="808">
                  <c:v>51.315200000000928</c:v>
                </c:pt>
                <c:pt idx="809">
                  <c:v>51.315300000000931</c:v>
                </c:pt>
                <c:pt idx="810">
                  <c:v>51.315400000000935</c:v>
                </c:pt>
                <c:pt idx="811">
                  <c:v>51.315500000000938</c:v>
                </c:pt>
                <c:pt idx="812">
                  <c:v>51.315600000000941</c:v>
                </c:pt>
                <c:pt idx="813">
                  <c:v>51.315700000000945</c:v>
                </c:pt>
                <c:pt idx="814">
                  <c:v>51.315800000000948</c:v>
                </c:pt>
                <c:pt idx="815">
                  <c:v>51.315900000000951</c:v>
                </c:pt>
                <c:pt idx="816">
                  <c:v>51.316000000000955</c:v>
                </c:pt>
                <c:pt idx="817">
                  <c:v>51.316100000000958</c:v>
                </c:pt>
                <c:pt idx="818">
                  <c:v>51.316200000000961</c:v>
                </c:pt>
                <c:pt idx="819">
                  <c:v>51.316300000000965</c:v>
                </c:pt>
                <c:pt idx="820">
                  <c:v>51.316400000000968</c:v>
                </c:pt>
                <c:pt idx="821">
                  <c:v>51.316500000000971</c:v>
                </c:pt>
                <c:pt idx="822">
                  <c:v>51.316600000000975</c:v>
                </c:pt>
                <c:pt idx="823">
                  <c:v>51.316700000000978</c:v>
                </c:pt>
                <c:pt idx="824">
                  <c:v>51.316800000000981</c:v>
                </c:pt>
                <c:pt idx="825">
                  <c:v>51.316900000000985</c:v>
                </c:pt>
                <c:pt idx="826">
                  <c:v>51.317000000000988</c:v>
                </c:pt>
                <c:pt idx="827">
                  <c:v>51.317100000000991</c:v>
                </c:pt>
                <c:pt idx="828">
                  <c:v>51.317200000000994</c:v>
                </c:pt>
                <c:pt idx="829">
                  <c:v>51.317300000000998</c:v>
                </c:pt>
                <c:pt idx="830">
                  <c:v>51.317400000001001</c:v>
                </c:pt>
                <c:pt idx="831">
                  <c:v>51.317500000001004</c:v>
                </c:pt>
                <c:pt idx="832">
                  <c:v>51.317600000001008</c:v>
                </c:pt>
                <c:pt idx="833">
                  <c:v>51.317700000001011</c:v>
                </c:pt>
                <c:pt idx="834">
                  <c:v>51.317800000001014</c:v>
                </c:pt>
                <c:pt idx="835">
                  <c:v>51.317900000001018</c:v>
                </c:pt>
                <c:pt idx="836">
                  <c:v>51.318000000001021</c:v>
                </c:pt>
                <c:pt idx="837">
                  <c:v>51.318100000001024</c:v>
                </c:pt>
                <c:pt idx="838">
                  <c:v>51.318200000001028</c:v>
                </c:pt>
                <c:pt idx="839">
                  <c:v>51.318300000001031</c:v>
                </c:pt>
                <c:pt idx="840">
                  <c:v>51.318400000001034</c:v>
                </c:pt>
                <c:pt idx="841">
                  <c:v>51.318500000001038</c:v>
                </c:pt>
                <c:pt idx="842">
                  <c:v>51.318600000001041</c:v>
                </c:pt>
                <c:pt idx="843">
                  <c:v>51.318700000001044</c:v>
                </c:pt>
                <c:pt idx="844">
                  <c:v>51.318800000001048</c:v>
                </c:pt>
                <c:pt idx="845">
                  <c:v>51.318900000001051</c:v>
                </c:pt>
                <c:pt idx="846">
                  <c:v>51.319000000001054</c:v>
                </c:pt>
                <c:pt idx="847">
                  <c:v>51.319100000001058</c:v>
                </c:pt>
                <c:pt idx="848">
                  <c:v>51.319200000001061</c:v>
                </c:pt>
                <c:pt idx="849">
                  <c:v>51.319300000001064</c:v>
                </c:pt>
                <c:pt idx="850">
                  <c:v>51.319400000001067</c:v>
                </c:pt>
                <c:pt idx="851">
                  <c:v>51.319500000001071</c:v>
                </c:pt>
                <c:pt idx="852">
                  <c:v>51.319600000001074</c:v>
                </c:pt>
                <c:pt idx="853">
                  <c:v>51.319700000001077</c:v>
                </c:pt>
                <c:pt idx="854">
                  <c:v>51.319800000001081</c:v>
                </c:pt>
                <c:pt idx="855">
                  <c:v>51.319900000001084</c:v>
                </c:pt>
                <c:pt idx="856">
                  <c:v>51.320000000001087</c:v>
                </c:pt>
                <c:pt idx="857">
                  <c:v>51.320100000001091</c:v>
                </c:pt>
                <c:pt idx="858">
                  <c:v>51.320200000001094</c:v>
                </c:pt>
                <c:pt idx="859">
                  <c:v>51.320300000001097</c:v>
                </c:pt>
                <c:pt idx="860">
                  <c:v>51.320400000001101</c:v>
                </c:pt>
                <c:pt idx="861">
                  <c:v>51.320500000001104</c:v>
                </c:pt>
                <c:pt idx="862">
                  <c:v>51.320600000001107</c:v>
                </c:pt>
                <c:pt idx="863">
                  <c:v>51.320700000001111</c:v>
                </c:pt>
                <c:pt idx="864">
                  <c:v>51.320800000001114</c:v>
                </c:pt>
                <c:pt idx="865">
                  <c:v>51.320900000001117</c:v>
                </c:pt>
                <c:pt idx="866">
                  <c:v>51.321000000001121</c:v>
                </c:pt>
                <c:pt idx="867">
                  <c:v>51.321100000001124</c:v>
                </c:pt>
                <c:pt idx="868">
                  <c:v>51.321200000001127</c:v>
                </c:pt>
                <c:pt idx="869">
                  <c:v>51.321300000001131</c:v>
                </c:pt>
                <c:pt idx="870">
                  <c:v>51.321400000001134</c:v>
                </c:pt>
                <c:pt idx="871">
                  <c:v>51.321500000001137</c:v>
                </c:pt>
                <c:pt idx="872">
                  <c:v>51.321600000001141</c:v>
                </c:pt>
                <c:pt idx="873">
                  <c:v>51.321700000001144</c:v>
                </c:pt>
                <c:pt idx="874">
                  <c:v>51.321800000001147</c:v>
                </c:pt>
                <c:pt idx="875">
                  <c:v>51.32190000000115</c:v>
                </c:pt>
                <c:pt idx="876">
                  <c:v>51.322000000001154</c:v>
                </c:pt>
                <c:pt idx="877">
                  <c:v>51.322100000001157</c:v>
                </c:pt>
                <c:pt idx="878">
                  <c:v>51.32220000000116</c:v>
                </c:pt>
                <c:pt idx="879">
                  <c:v>51.322300000001164</c:v>
                </c:pt>
                <c:pt idx="880">
                  <c:v>51.322400000001167</c:v>
                </c:pt>
                <c:pt idx="881">
                  <c:v>51.32250000000117</c:v>
                </c:pt>
                <c:pt idx="882">
                  <c:v>51.322600000001174</c:v>
                </c:pt>
                <c:pt idx="883">
                  <c:v>51.322700000001177</c:v>
                </c:pt>
                <c:pt idx="884">
                  <c:v>51.32280000000118</c:v>
                </c:pt>
                <c:pt idx="885">
                  <c:v>51.322900000001184</c:v>
                </c:pt>
                <c:pt idx="886">
                  <c:v>51.323000000001187</c:v>
                </c:pt>
                <c:pt idx="887">
                  <c:v>51.32310000000119</c:v>
                </c:pt>
                <c:pt idx="888">
                  <c:v>51.323200000001194</c:v>
                </c:pt>
                <c:pt idx="889">
                  <c:v>51.323300000001197</c:v>
                </c:pt>
                <c:pt idx="890">
                  <c:v>51.3234000000012</c:v>
                </c:pt>
                <c:pt idx="891">
                  <c:v>51.323500000001204</c:v>
                </c:pt>
                <c:pt idx="892">
                  <c:v>51.323600000001207</c:v>
                </c:pt>
                <c:pt idx="893">
                  <c:v>51.32370000000121</c:v>
                </c:pt>
                <c:pt idx="894">
                  <c:v>51.323800000001214</c:v>
                </c:pt>
                <c:pt idx="895">
                  <c:v>51.323900000001217</c:v>
                </c:pt>
                <c:pt idx="896">
                  <c:v>51.32400000000122</c:v>
                </c:pt>
                <c:pt idx="897">
                  <c:v>51.324100000001224</c:v>
                </c:pt>
                <c:pt idx="898">
                  <c:v>51.324200000001227</c:v>
                </c:pt>
                <c:pt idx="899">
                  <c:v>51.32430000000123</c:v>
                </c:pt>
                <c:pt idx="900">
                  <c:v>51.324400000001233</c:v>
                </c:pt>
                <c:pt idx="901">
                  <c:v>51.324500000001237</c:v>
                </c:pt>
                <c:pt idx="902">
                  <c:v>51.32460000000124</c:v>
                </c:pt>
                <c:pt idx="903">
                  <c:v>51.324700000001243</c:v>
                </c:pt>
                <c:pt idx="904">
                  <c:v>51.324800000001247</c:v>
                </c:pt>
                <c:pt idx="905">
                  <c:v>51.32490000000125</c:v>
                </c:pt>
                <c:pt idx="906">
                  <c:v>51.325000000001253</c:v>
                </c:pt>
                <c:pt idx="907">
                  <c:v>51.325100000001257</c:v>
                </c:pt>
                <c:pt idx="908">
                  <c:v>51.32520000000126</c:v>
                </c:pt>
                <c:pt idx="909">
                  <c:v>51.325300000001263</c:v>
                </c:pt>
                <c:pt idx="910">
                  <c:v>51.325400000001267</c:v>
                </c:pt>
                <c:pt idx="911">
                  <c:v>51.32550000000127</c:v>
                </c:pt>
                <c:pt idx="912">
                  <c:v>51.325600000001273</c:v>
                </c:pt>
                <c:pt idx="913">
                  <c:v>51.325700000001277</c:v>
                </c:pt>
                <c:pt idx="914">
                  <c:v>51.32580000000128</c:v>
                </c:pt>
                <c:pt idx="915">
                  <c:v>51.325900000001283</c:v>
                </c:pt>
                <c:pt idx="916">
                  <c:v>51.326000000001287</c:v>
                </c:pt>
                <c:pt idx="917">
                  <c:v>51.32610000000129</c:v>
                </c:pt>
                <c:pt idx="918">
                  <c:v>51.326200000001293</c:v>
                </c:pt>
                <c:pt idx="919">
                  <c:v>51.326300000001297</c:v>
                </c:pt>
                <c:pt idx="920">
                  <c:v>51.3264000000013</c:v>
                </c:pt>
                <c:pt idx="921">
                  <c:v>51.326500000001303</c:v>
                </c:pt>
                <c:pt idx="922">
                  <c:v>51.326600000001307</c:v>
                </c:pt>
                <c:pt idx="923">
                  <c:v>51.32670000000131</c:v>
                </c:pt>
                <c:pt idx="924">
                  <c:v>51.326800000001313</c:v>
                </c:pt>
                <c:pt idx="925">
                  <c:v>51.326900000001316</c:v>
                </c:pt>
                <c:pt idx="926">
                  <c:v>51.32700000000132</c:v>
                </c:pt>
                <c:pt idx="927">
                  <c:v>51.327100000001323</c:v>
                </c:pt>
                <c:pt idx="928">
                  <c:v>51.327200000001326</c:v>
                </c:pt>
                <c:pt idx="929">
                  <c:v>51.32730000000133</c:v>
                </c:pt>
                <c:pt idx="930">
                  <c:v>51.327400000001333</c:v>
                </c:pt>
                <c:pt idx="931">
                  <c:v>51.327500000001336</c:v>
                </c:pt>
                <c:pt idx="932">
                  <c:v>51.32760000000134</c:v>
                </c:pt>
                <c:pt idx="933">
                  <c:v>51.327700000001343</c:v>
                </c:pt>
                <c:pt idx="934">
                  <c:v>51.327800000001346</c:v>
                </c:pt>
                <c:pt idx="935">
                  <c:v>51.32790000000135</c:v>
                </c:pt>
                <c:pt idx="936">
                  <c:v>51.328000000001353</c:v>
                </c:pt>
                <c:pt idx="937">
                  <c:v>51.328100000001356</c:v>
                </c:pt>
                <c:pt idx="938">
                  <c:v>51.32820000000136</c:v>
                </c:pt>
                <c:pt idx="939">
                  <c:v>51.328300000001363</c:v>
                </c:pt>
                <c:pt idx="940">
                  <c:v>51.328400000001366</c:v>
                </c:pt>
                <c:pt idx="941">
                  <c:v>51.32850000000137</c:v>
                </c:pt>
                <c:pt idx="942">
                  <c:v>51.328600000001373</c:v>
                </c:pt>
                <c:pt idx="943">
                  <c:v>51.328700000001376</c:v>
                </c:pt>
                <c:pt idx="944">
                  <c:v>51.32880000000138</c:v>
                </c:pt>
                <c:pt idx="945">
                  <c:v>51.328900000001383</c:v>
                </c:pt>
                <c:pt idx="946">
                  <c:v>51.329000000001386</c:v>
                </c:pt>
                <c:pt idx="947">
                  <c:v>51.32910000000139</c:v>
                </c:pt>
                <c:pt idx="948">
                  <c:v>51.329200000001393</c:v>
                </c:pt>
                <c:pt idx="949">
                  <c:v>51.329300000001396</c:v>
                </c:pt>
                <c:pt idx="950">
                  <c:v>51.329400000001399</c:v>
                </c:pt>
                <c:pt idx="951">
                  <c:v>51.329500000001403</c:v>
                </c:pt>
                <c:pt idx="952">
                  <c:v>51.329600000001406</c:v>
                </c:pt>
                <c:pt idx="953">
                  <c:v>51.329700000001409</c:v>
                </c:pt>
                <c:pt idx="954">
                  <c:v>51.329800000001413</c:v>
                </c:pt>
                <c:pt idx="955">
                  <c:v>51.329900000001416</c:v>
                </c:pt>
                <c:pt idx="956">
                  <c:v>51.330000000001419</c:v>
                </c:pt>
                <c:pt idx="957">
                  <c:v>51.330100000001423</c:v>
                </c:pt>
                <c:pt idx="958">
                  <c:v>51.330200000001426</c:v>
                </c:pt>
                <c:pt idx="959">
                  <c:v>51.330300000001429</c:v>
                </c:pt>
                <c:pt idx="960">
                  <c:v>51.330400000001433</c:v>
                </c:pt>
                <c:pt idx="961">
                  <c:v>51.330500000001436</c:v>
                </c:pt>
                <c:pt idx="962">
                  <c:v>51.330600000001439</c:v>
                </c:pt>
                <c:pt idx="963">
                  <c:v>51.330700000001443</c:v>
                </c:pt>
                <c:pt idx="964">
                  <c:v>51.330800000001446</c:v>
                </c:pt>
                <c:pt idx="965">
                  <c:v>51.330900000001449</c:v>
                </c:pt>
                <c:pt idx="966">
                  <c:v>51.331000000001453</c:v>
                </c:pt>
                <c:pt idx="967">
                  <c:v>51.331100000001456</c:v>
                </c:pt>
                <c:pt idx="968">
                  <c:v>51.331200000001459</c:v>
                </c:pt>
                <c:pt idx="969">
                  <c:v>51.331300000001463</c:v>
                </c:pt>
                <c:pt idx="970">
                  <c:v>51.331400000001466</c:v>
                </c:pt>
                <c:pt idx="971">
                  <c:v>51.331500000001469</c:v>
                </c:pt>
                <c:pt idx="972">
                  <c:v>51.331600000001472</c:v>
                </c:pt>
                <c:pt idx="973">
                  <c:v>51.331700000001476</c:v>
                </c:pt>
                <c:pt idx="974">
                  <c:v>51.331800000001479</c:v>
                </c:pt>
                <c:pt idx="975">
                  <c:v>51.331900000001482</c:v>
                </c:pt>
                <c:pt idx="976">
                  <c:v>51.332000000001486</c:v>
                </c:pt>
                <c:pt idx="977">
                  <c:v>51.332100000001489</c:v>
                </c:pt>
                <c:pt idx="978">
                  <c:v>51.332200000001492</c:v>
                </c:pt>
                <c:pt idx="979">
                  <c:v>51.332300000001496</c:v>
                </c:pt>
                <c:pt idx="980">
                  <c:v>51.332400000001499</c:v>
                </c:pt>
                <c:pt idx="981">
                  <c:v>51.332500000001502</c:v>
                </c:pt>
                <c:pt idx="982">
                  <c:v>51.332600000001506</c:v>
                </c:pt>
                <c:pt idx="983">
                  <c:v>51.332700000001509</c:v>
                </c:pt>
                <c:pt idx="984">
                  <c:v>51.332800000001512</c:v>
                </c:pt>
                <c:pt idx="985">
                  <c:v>51.332900000001516</c:v>
                </c:pt>
                <c:pt idx="986">
                  <c:v>51.333000000001519</c:v>
                </c:pt>
                <c:pt idx="987">
                  <c:v>51.333100000001522</c:v>
                </c:pt>
                <c:pt idx="988">
                  <c:v>51.333200000001526</c:v>
                </c:pt>
                <c:pt idx="989">
                  <c:v>51.333300000001529</c:v>
                </c:pt>
                <c:pt idx="990">
                  <c:v>51.333400000001532</c:v>
                </c:pt>
                <c:pt idx="991">
                  <c:v>51.333500000001536</c:v>
                </c:pt>
                <c:pt idx="992">
                  <c:v>51.333600000001539</c:v>
                </c:pt>
                <c:pt idx="993">
                  <c:v>51.333700000001542</c:v>
                </c:pt>
                <c:pt idx="994">
                  <c:v>51.333800000001546</c:v>
                </c:pt>
                <c:pt idx="995">
                  <c:v>51.333900000001549</c:v>
                </c:pt>
                <c:pt idx="996">
                  <c:v>51.334000000001552</c:v>
                </c:pt>
                <c:pt idx="997">
                  <c:v>51.334100000001555</c:v>
                </c:pt>
                <c:pt idx="998">
                  <c:v>51.334200000001559</c:v>
                </c:pt>
                <c:pt idx="999">
                  <c:v>51.334300000001562</c:v>
                </c:pt>
                <c:pt idx="1000">
                  <c:v>51.334400000001565</c:v>
                </c:pt>
              </c:numCache>
            </c:numRef>
          </c:xVal>
          <c:yVal>
            <c:numRef>
              <c:f>Calculs!$AG$4:$AG$1004</c:f>
              <c:numCache>
                <c:formatCode>0.00</c:formatCode>
                <c:ptCount val="1001"/>
                <c:pt idx="0">
                  <c:v>0</c:v>
                </c:pt>
                <c:pt idx="1">
                  <c:v>34.7025608328236</c:v>
                </c:pt>
                <c:pt idx="2">
                  <c:v>164.64177780133025</c:v>
                </c:pt>
                <c:pt idx="3">
                  <c:v>243.84477146754136</c:v>
                </c:pt>
                <c:pt idx="4">
                  <c:v>235.51066769114567</c:v>
                </c:pt>
                <c:pt idx="5">
                  <c:v>227.14706717523214</c:v>
                </c:pt>
                <c:pt idx="6">
                  <c:v>223.83043109083886</c:v>
                </c:pt>
                <c:pt idx="7">
                  <c:v>225.58078007719351</c:v>
                </c:pt>
                <c:pt idx="8">
                  <c:v>227.33072669179026</c:v>
                </c:pt>
                <c:pt idx="9">
                  <c:v>229.08019936325329</c:v>
                </c:pt>
                <c:pt idx="10">
                  <c:v>230.82912541773334</c:v>
                </c:pt>
                <c:pt idx="11">
                  <c:v>232.04935856810999</c:v>
                </c:pt>
                <c:pt idx="12">
                  <c:v>232.73875893088538</c:v>
                </c:pt>
                <c:pt idx="13">
                  <c:v>233.42456346349411</c:v>
                </c:pt>
                <c:pt idx="14">
                  <c:v>234.10672495564171</c:v>
                </c:pt>
                <c:pt idx="15">
                  <c:v>234.78519618895331</c:v>
                </c:pt>
                <c:pt idx="16">
                  <c:v>235.45992994911853</c:v>
                </c:pt>
                <c:pt idx="17">
                  <c:v>236.13087903769005</c:v>
                </c:pt>
                <c:pt idx="18">
                  <c:v>236.79799628358151</c:v>
                </c:pt>
                <c:pt idx="19">
                  <c:v>237.46123455430831</c:v>
                </c:pt>
                <c:pt idx="20">
                  <c:v>238.12054676700407</c:v>
                </c:pt>
                <c:pt idx="21">
                  <c:v>238.56281072690533</c:v>
                </c:pt>
                <c:pt idx="22">
                  <c:v>238.78717002792897</c:v>
                </c:pt>
                <c:pt idx="23">
                  <c:v>239.00639370531331</c:v>
                </c:pt>
                <c:pt idx="24">
                  <c:v>239.22045778101565</c:v>
                </c:pt>
                <c:pt idx="25">
                  <c:v>239.42933869563609</c:v>
                </c:pt>
                <c:pt idx="26">
                  <c:v>239.63301331620465</c:v>
                </c:pt>
                <c:pt idx="27">
                  <c:v>239.83145894374275</c:v>
                </c:pt>
                <c:pt idx="28">
                  <c:v>240.02465332061385</c:v>
                </c:pt>
                <c:pt idx="29">
                  <c:v>240.21257463767577</c:v>
                </c:pt>
                <c:pt idx="30">
                  <c:v>240.39520154124477</c:v>
                </c:pt>
                <c:pt idx="31">
                  <c:v>240.57251313988084</c:v>
                </c:pt>
                <c:pt idx="32">
                  <c:v>240.74448901100257</c:v>
                </c:pt>
                <c:pt idx="33">
                  <c:v>240.91110920733789</c:v>
                </c:pt>
                <c:pt idx="34">
                  <c:v>241.07235426321657</c:v>
                </c:pt>
                <c:pt idx="35">
                  <c:v>241.22820520071008</c:v>
                </c:pt>
                <c:pt idx="36">
                  <c:v>241.3786435356225</c:v>
                </c:pt>
                <c:pt idx="37">
                  <c:v>241.5236512833367</c:v>
                </c:pt>
                <c:pt idx="38">
                  <c:v>241.66321096451813</c:v>
                </c:pt>
                <c:pt idx="39">
                  <c:v>241.7973056106801</c:v>
                </c:pt>
                <c:pt idx="40">
                  <c:v>241.92591876961103</c:v>
                </c:pt>
                <c:pt idx="41">
                  <c:v>241.88122380503168</c:v>
                </c:pt>
                <c:pt idx="42">
                  <c:v>241.66262954676196</c:v>
                </c:pt>
                <c:pt idx="43">
                  <c:v>241.43780922444358</c:v>
                </c:pt>
                <c:pt idx="44">
                  <c:v>241.20677200324189</c:v>
                </c:pt>
                <c:pt idx="45">
                  <c:v>240.9695277527141</c:v>
                </c:pt>
                <c:pt idx="46">
                  <c:v>240.72608704651188</c:v>
                </c:pt>
                <c:pt idx="47">
                  <c:v>240.47646116188065</c:v>
                </c:pt>
                <c:pt idx="48">
                  <c:v>240.22066207895696</c:v>
                </c:pt>
                <c:pt idx="49">
                  <c:v>239.95870247986687</c:v>
                </c:pt>
                <c:pt idx="50">
                  <c:v>239.69059574762721</c:v>
                </c:pt>
                <c:pt idx="51">
                  <c:v>239.41635596485176</c:v>
                </c:pt>
                <c:pt idx="52">
                  <c:v>239.13599791226417</c:v>
                </c:pt>
                <c:pt idx="53">
                  <c:v>238.8495370670197</c:v>
                </c:pt>
                <c:pt idx="54">
                  <c:v>238.55698960083703</c:v>
                </c:pt>
                <c:pt idx="55">
                  <c:v>238.25837237794292</c:v>
                </c:pt>
                <c:pt idx="56">
                  <c:v>237.95370295283038</c:v>
                </c:pt>
                <c:pt idx="57">
                  <c:v>237.64299956783282</c:v>
                </c:pt>
                <c:pt idx="58">
                  <c:v>237.3262811505148</c:v>
                </c:pt>
                <c:pt idx="59">
                  <c:v>237.00356731088317</c:v>
                </c:pt>
                <c:pt idx="60">
                  <c:v>236.6748783384175</c:v>
                </c:pt>
                <c:pt idx="61">
                  <c:v>236.34023519892389</c:v>
                </c:pt>
                <c:pt idx="62">
                  <c:v>235.99965953121244</c:v>
                </c:pt>
                <c:pt idx="63">
                  <c:v>235.65317364360095</c:v>
                </c:pt>
                <c:pt idx="64">
                  <c:v>235.30080051024567</c:v>
                </c:pt>
                <c:pt idx="65">
                  <c:v>234.94256376730172</c:v>
                </c:pt>
                <c:pt idx="66">
                  <c:v>234.57848770891525</c:v>
                </c:pt>
                <c:pt idx="67">
                  <c:v>234.20859728304708</c:v>
                </c:pt>
                <c:pt idx="68">
                  <c:v>233.83291808713301</c:v>
                </c:pt>
                <c:pt idx="69">
                  <c:v>233.45147636357942</c:v>
                </c:pt>
                <c:pt idx="70">
                  <c:v>233.06429899509828</c:v>
                </c:pt>
                <c:pt idx="71">
                  <c:v>232.67141349988296</c:v>
                </c:pt>
                <c:pt idx="72">
                  <c:v>232.27284802662592</c:v>
                </c:pt>
                <c:pt idx="73">
                  <c:v>231.8686313493821</c:v>
                </c:pt>
                <c:pt idx="74">
                  <c:v>231.45879286227813</c:v>
                </c:pt>
                <c:pt idx="75">
                  <c:v>231.04336257407181</c:v>
                </c:pt>
                <c:pt idx="76">
                  <c:v>230.622371102561</c:v>
                </c:pt>
                <c:pt idx="77">
                  <c:v>230.19584966884756</c:v>
                </c:pt>
                <c:pt idx="78">
                  <c:v>229.76383009145567</c:v>
                </c:pt>
                <c:pt idx="79">
                  <c:v>229.32634478030874</c:v>
                </c:pt>
                <c:pt idx="80">
                  <c:v>228.88342673056664</c:v>
                </c:pt>
                <c:pt idx="81">
                  <c:v>228.26023596476097</c:v>
                </c:pt>
                <c:pt idx="82">
                  <c:v>227.45639037215966</c:v>
                </c:pt>
                <c:pt idx="83">
                  <c:v>226.64687121403239</c:v>
                </c:pt>
                <c:pt idx="84">
                  <c:v>225.83174315085961</c:v>
                </c:pt>
                <c:pt idx="85">
                  <c:v>225.01107136681873</c:v>
                </c:pt>
                <c:pt idx="86">
                  <c:v>224.18492155519647</c:v>
                </c:pt>
                <c:pt idx="87">
                  <c:v>223.35335990371283</c:v>
                </c:pt>
                <c:pt idx="88">
                  <c:v>222.51645307976162</c:v>
                </c:pt>
                <c:pt idx="89">
                  <c:v>221.67426821557521</c:v>
                </c:pt>
                <c:pt idx="90">
                  <c:v>220.82687289331815</c:v>
                </c:pt>
                <c:pt idx="91">
                  <c:v>219.89655068517854</c:v>
                </c:pt>
                <c:pt idx="92">
                  <c:v>218.88321179445961</c:v>
                </c:pt>
                <c:pt idx="93">
                  <c:v>217.86476818799028</c:v>
                </c:pt>
                <c:pt idx="94">
                  <c:v>216.84130314112696</c:v>
                </c:pt>
                <c:pt idx="95">
                  <c:v>215.81290024859641</c:v>
                </c:pt>
                <c:pt idx="96">
                  <c:v>214.77964340550906</c:v>
                </c:pt>
                <c:pt idx="97">
                  <c:v>213.74161678838729</c:v>
                </c:pt>
                <c:pt idx="98">
                  <c:v>212.69890483621475</c:v>
                </c:pt>
                <c:pt idx="99">
                  <c:v>211.65159223151466</c:v>
                </c:pt>
                <c:pt idx="100">
                  <c:v>210.59976388146492</c:v>
                </c:pt>
                <c:pt idx="101">
                  <c:v>209.53097989070034</c:v>
                </c:pt>
                <c:pt idx="102">
                  <c:v>208.44530468964922</c:v>
                </c:pt>
                <c:pt idx="103">
                  <c:v>207.35536243589252</c:v>
                </c:pt>
                <c:pt idx="104">
                  <c:v>206.26124102219453</c:v>
                </c:pt>
                <c:pt idx="105">
                  <c:v>205.16302845865192</c:v>
                </c:pt>
                <c:pt idx="106">
                  <c:v>204.06081285358718</c:v>
                </c:pt>
                <c:pt idx="107">
                  <c:v>202.95468239453743</c:v>
                </c:pt>
                <c:pt idx="108">
                  <c:v>201.84472532934478</c:v>
                </c:pt>
                <c:pt idx="109">
                  <c:v>200.73102994735626</c:v>
                </c:pt>
                <c:pt idx="110">
                  <c:v>199.61368456073811</c:v>
                </c:pt>
                <c:pt idx="111">
                  <c:v>198.63794555724161</c:v>
                </c:pt>
                <c:pt idx="112">
                  <c:v>197.80409090261674</c:v>
                </c:pt>
                <c:pt idx="113">
                  <c:v>196.96683572154086</c:v>
                </c:pt>
                <c:pt idx="114">
                  <c:v>196.12624375744528</c:v>
                </c:pt>
                <c:pt idx="115">
                  <c:v>195.28237885663509</c:v>
                </c:pt>
                <c:pt idx="116">
                  <c:v>194.43530495609269</c:v>
                </c:pt>
                <c:pt idx="117">
                  <c:v>193.5850860713316</c:v>
                </c:pt>
                <c:pt idx="118">
                  <c:v>192.73178628430466</c:v>
                </c:pt>
                <c:pt idx="119">
                  <c:v>191.87546973137196</c:v>
                </c:pt>
                <c:pt idx="120">
                  <c:v>191.01620059132964</c:v>
                </c:pt>
                <c:pt idx="121">
                  <c:v>189.91166310107792</c:v>
                </c:pt>
                <c:pt idx="122">
                  <c:v>188.56167978870326</c:v>
                </c:pt>
                <c:pt idx="123">
                  <c:v>187.20911054735291</c:v>
                </c:pt>
                <c:pt idx="124">
                  <c:v>185.85406070666107</c:v>
                </c:pt>
                <c:pt idx="125">
                  <c:v>184.49663521186176</c:v>
                </c:pt>
                <c:pt idx="126">
                  <c:v>183.13693860330235</c:v>
                </c:pt>
                <c:pt idx="127">
                  <c:v>181.77507499626739</c:v>
                </c:pt>
                <c:pt idx="128">
                  <c:v>180.41114806111807</c:v>
                </c:pt>
                <c:pt idx="129">
                  <c:v>179.04526100375341</c:v>
                </c:pt>
                <c:pt idx="130">
                  <c:v>177.67751654639659</c:v>
                </c:pt>
                <c:pt idx="131">
                  <c:v>176.24414360451726</c:v>
                </c:pt>
                <c:pt idx="132">
                  <c:v>174.74520623149775</c:v>
                </c:pt>
                <c:pt idx="133">
                  <c:v>173.24481096842908</c:v>
                </c:pt>
                <c:pt idx="134">
                  <c:v>171.74306979980614</c:v>
                </c:pt>
                <c:pt idx="135">
                  <c:v>170.2400939965359</c:v>
                </c:pt>
                <c:pt idx="136">
                  <c:v>168.73599409648304</c:v>
                </c:pt>
                <c:pt idx="137">
                  <c:v>167.23087988545424</c:v>
                </c:pt>
                <c:pt idx="138">
                  <c:v>165.72486037862453</c:v>
                </c:pt>
                <c:pt idx="139">
                  <c:v>164.2180438024088</c:v>
                </c:pt>
                <c:pt idx="140">
                  <c:v>162.71053757678035</c:v>
                </c:pt>
                <c:pt idx="141">
                  <c:v>160.4338162387331</c:v>
                </c:pt>
                <c:pt idx="142">
                  <c:v>157.38787587016094</c:v>
                </c:pt>
                <c:pt idx="143">
                  <c:v>154.3433387125103</c:v>
                </c:pt>
                <c:pt idx="144">
                  <c:v>151.30047378494771</c:v>
                </c:pt>
                <c:pt idx="145">
                  <c:v>148.25954641878462</c:v>
                </c:pt>
                <c:pt idx="146">
                  <c:v>145.22081820944814</c:v>
                </c:pt>
                <c:pt idx="147">
                  <c:v>142.18454697099145</c:v>
                </c:pt>
                <c:pt idx="148">
                  <c:v>139.15098669312951</c:v>
                </c:pt>
                <c:pt idx="149">
                  <c:v>136.12038750078784</c:v>
                </c:pt>
                <c:pt idx="150">
                  <c:v>133.09299561614608</c:v>
                </c:pt>
                <c:pt idx="151">
                  <c:v>130.0690533231606</c:v>
                </c:pt>
                <c:pt idx="152">
                  <c:v>127.04879893454307</c:v>
                </c:pt>
                <c:pt idx="153">
                  <c:v>124.03246676117676</c:v>
                </c:pt>
                <c:pt idx="154">
                  <c:v>121.02028708394455</c:v>
                </c:pt>
                <c:pt idx="155">
                  <c:v>118.012486127946</c:v>
                </c:pt>
                <c:pt idx="156">
                  <c:v>111.33722532930275</c:v>
                </c:pt>
                <c:pt idx="157">
                  <c:v>100.9986918002121</c:v>
                </c:pt>
                <c:pt idx="158">
                  <c:v>90.681615030613514</c:v>
                </c:pt>
                <c:pt idx="159">
                  <c:v>80.387778204100172</c:v>
                </c:pt>
                <c:pt idx="160">
                  <c:v>70.118917293235739</c:v>
                </c:pt>
                <c:pt idx="161">
                  <c:v>55.198089107030384</c:v>
                </c:pt>
                <c:pt idx="162">
                  <c:v>35.638553396075068</c:v>
                </c:pt>
                <c:pt idx="163">
                  <c:v>16.587552724120044</c:v>
                </c:pt>
                <c:pt idx="164">
                  <c:v>-1.950931252635332</c:v>
                </c:pt>
                <c:pt idx="165">
                  <c:v>-15.94657673668646</c:v>
                </c:pt>
                <c:pt idx="166">
                  <c:v>-25.412341147821355</c:v>
                </c:pt>
                <c:pt idx="167">
                  <c:v>-38.242238253120448</c:v>
                </c:pt>
                <c:pt idx="168">
                  <c:v>-51.959001582704303</c:v>
                </c:pt>
                <c:pt idx="169">
                  <c:v>-72.642534296360196</c:v>
                </c:pt>
                <c:pt idx="170">
                  <c:v>-95.331062234901722</c:v>
                </c:pt>
                <c:pt idx="171">
                  <c:v>-102.68788756325534</c:v>
                </c:pt>
                <c:pt idx="172">
                  <c:v>-102.17558861993123</c:v>
                </c:pt>
                <c:pt idx="173">
                  <c:v>-101.66734113970551</c:v>
                </c:pt>
                <c:pt idx="174">
                  <c:v>-101.16310208739084</c:v>
                </c:pt>
                <c:pt idx="175">
                  <c:v>-100.66282900115306</c:v>
                </c:pt>
                <c:pt idx="176">
                  <c:v>-100.1664799833314</c:v>
                </c:pt>
                <c:pt idx="177">
                  <c:v>-99.674013691431171</c:v>
                </c:pt>
                <c:pt idx="178">
                  <c:v>-99.185389329283694</c:v>
                </c:pt>
                <c:pt idx="179">
                  <c:v>-98.700566638370702</c:v>
                </c:pt>
                <c:pt idx="180">
                  <c:v>-98.219505889308991</c:v>
                </c:pt>
                <c:pt idx="181">
                  <c:v>-97.742167873493472</c:v>
                </c:pt>
                <c:pt idx="182">
                  <c:v>-97.268513894893303</c:v>
                </c:pt>
                <c:pt idx="183">
                  <c:v>-96.798505761999166</c:v>
                </c:pt>
                <c:pt idx="184">
                  <c:v>-96.332105779918408</c:v>
                </c:pt>
                <c:pt idx="185">
                  <c:v>-95.869276742614261</c:v>
                </c:pt>
                <c:pt idx="186">
                  <c:v>-95.409981925286985</c:v>
                </c:pt>
                <c:pt idx="187">
                  <c:v>-94.954185076893239</c:v>
                </c:pt>
                <c:pt idx="188">
                  <c:v>-94.501850412801673</c:v>
                </c:pt>
                <c:pt idx="189">
                  <c:v>-94.052942607580533</c:v>
                </c:pt>
                <c:pt idx="190">
                  <c:v>-93.607426787916552</c:v>
                </c:pt>
                <c:pt idx="191">
                  <c:v>-93.16526852566011</c:v>
                </c:pt>
                <c:pt idx="192">
                  <c:v>-92.726433830996129</c:v>
                </c:pt>
                <c:pt idx="193">
                  <c:v>-92.290889145736742</c:v>
                </c:pt>
                <c:pt idx="194">
                  <c:v>-91.858601336734012</c:v>
                </c:pt>
                <c:pt idx="195">
                  <c:v>-91.429537689409628</c:v>
                </c:pt>
                <c:pt idx="196">
                  <c:v>-91.003665901400169</c:v>
                </c:pt>
                <c:pt idx="197">
                  <c:v>-90.580954076314114</c:v>
                </c:pt>
                <c:pt idx="198">
                  <c:v>-90.161370717600064</c:v>
                </c:pt>
                <c:pt idx="199">
                  <c:v>-89.744884722522229</c:v>
                </c:pt>
                <c:pt idx="200">
                  <c:v>-89.331465376242647</c:v>
                </c:pt>
                <c:pt idx="201">
                  <c:v>-88.921082346006557</c:v>
                </c:pt>
                <c:pt idx="202">
                  <c:v>-84.903224507384408</c:v>
                </c:pt>
                <c:pt idx="203">
                  <c:v>-81.170388050071494</c:v>
                </c:pt>
                <c:pt idx="204">
                  <c:v>-77.695876402961602</c:v>
                </c:pt>
                <c:pt idx="205">
                  <c:v>-74.45607433722958</c:v>
                </c:pt>
                <c:pt idx="206">
                  <c:v>-71.430028141610947</c:v>
                </c:pt>
                <c:pt idx="207">
                  <c:v>-68.599091360180694</c:v>
                </c:pt>
                <c:pt idx="208">
                  <c:v>-65.94662460347196</c:v>
                </c:pt>
                <c:pt idx="209">
                  <c:v>-63.457740167038892</c:v>
                </c:pt>
                <c:pt idx="210">
                  <c:v>-61.119083945677964</c:v>
                </c:pt>
                <c:pt idx="211">
                  <c:v>-58.918648523350001</c:v>
                </c:pt>
                <c:pt idx="212">
                  <c:v>-56.845612429213553</c:v>
                </c:pt>
                <c:pt idx="213">
                  <c:v>-54.890201440580974</c:v>
                </c:pt>
                <c:pt idx="214">
                  <c:v>-53.043568531147137</c:v>
                </c:pt>
                <c:pt idx="215">
                  <c:v>-51.297689643804596</c:v>
                </c:pt>
                <c:pt idx="216">
                  <c:v>-49.645272939865023</c:v>
                </c:pt>
                <c:pt idx="217">
                  <c:v>-48.079679562468812</c:v>
                </c:pt>
                <c:pt idx="218">
                  <c:v>-46.594854268533098</c:v>
                </c:pt>
                <c:pt idx="219">
                  <c:v>-45.185264544281459</c:v>
                </c:pt>
                <c:pt idx="220">
                  <c:v>-43.845847034888706</c:v>
                </c:pt>
                <c:pt idx="221">
                  <c:v>-42.571960297560814</c:v>
                </c:pt>
                <c:pt idx="222">
                  <c:v>-41.359343036222519</c:v>
                </c:pt>
                <c:pt idx="223">
                  <c:v>-40.20407710033966</c:v>
                </c:pt>
                <c:pt idx="224">
                  <c:v>-39.102554634630501</c:v>
                </c:pt>
                <c:pt idx="225">
                  <c:v>-38.051448854052964</c:v>
                </c:pt>
                <c:pt idx="226">
                  <c:v>-37.04768799236016</c:v>
                </c:pt>
                <c:pt idx="227">
                  <c:v>-36.088432035026614</c:v>
                </c:pt>
                <c:pt idx="228">
                  <c:v>-35.171051900371708</c:v>
                </c:pt>
                <c:pt idx="229">
                  <c:v>-34.293110777803953</c:v>
                </c:pt>
                <c:pt idx="230">
                  <c:v>-33.452347370571339</c:v>
                </c:pt>
                <c:pt idx="231">
                  <c:v>-32.646660823284449</c:v>
                </c:pt>
                <c:pt idx="232">
                  <c:v>-31.874097142664624</c:v>
                </c:pt>
                <c:pt idx="233">
                  <c:v>-31.1328369441833</c:v>
                </c:pt>
                <c:pt idx="234">
                  <c:v>-30.421184378113015</c:v>
                </c:pt>
                <c:pt idx="235">
                  <c:v>-29.737557106508419</c:v>
                </c:pt>
                <c:pt idx="236">
                  <c:v>-29.080477218205527</c:v>
                </c:pt>
                <c:pt idx="237">
                  <c:v>-28.448562982422828</c:v>
                </c:pt>
                <c:pt idx="238">
                  <c:v>-27.840521353271114</c:v>
                </c:pt>
                <c:pt idx="239">
                  <c:v>-27.255141147682284</c:v>
                </c:pt>
                <c:pt idx="240">
                  <c:v>-26.691286828165453</c:v>
                </c:pt>
                <c:pt idx="241">
                  <c:v>-26.147892829572935</c:v>
                </c:pt>
                <c:pt idx="242">
                  <c:v>-25.623958375863939</c:v>
                </c:pt>
                <c:pt idx="243">
                  <c:v>-25.118542738821102</c:v>
                </c:pt>
                <c:pt idx="244">
                  <c:v>-24.630760895916641</c:v>
                </c:pt>
                <c:pt idx="245">
                  <c:v>-24.159779549137411</c:v>
                </c:pt>
                <c:pt idx="246">
                  <c:v>-23.704813470643078</c:v>
                </c:pt>
                <c:pt idx="247">
                  <c:v>-23.265122144720081</c:v>
                </c:pt>
                <c:pt idx="248">
                  <c:v>-22.84000667866718</c:v>
                </c:pt>
                <c:pt idx="249">
                  <c:v>-22.428806958057283</c:v>
                </c:pt>
                <c:pt idx="250">
                  <c:v>-22.030899024312578</c:v>
                </c:pt>
                <c:pt idx="251">
                  <c:v>-21.645692654741765</c:v>
                </c:pt>
                <c:pt idx="252">
                  <c:v>-21.272629127156861</c:v>
                </c:pt>
                <c:pt idx="253">
                  <c:v>-20.911179152939091</c:v>
                </c:pt>
                <c:pt idx="254">
                  <c:v>-20.560840963986188</c:v>
                </c:pt>
                <c:pt idx="255">
                  <c:v>-20.221138540369356</c:v>
                </c:pt>
                <c:pt idx="256">
                  <c:v>-19.891619966775181</c:v>
                </c:pt>
                <c:pt idx="257">
                  <c:v>-19.571855906925165</c:v>
                </c:pt>
                <c:pt idx="258">
                  <c:v>-19.261438186166259</c:v>
                </c:pt>
                <c:pt idx="259">
                  <c:v>-18.959978473324156</c:v>
                </c:pt>
                <c:pt idx="260">
                  <c:v>-18.667107053717789</c:v>
                </c:pt>
                <c:pt idx="261">
                  <c:v>-18.38247168595943</c:v>
                </c:pt>
                <c:pt idx="262">
                  <c:v>-18.105736535817961</c:v>
                </c:pt>
                <c:pt idx="263">
                  <c:v>-17.836581181011766</c:v>
                </c:pt>
                <c:pt idx="264">
                  <c:v>-17.574699681329065</c:v>
                </c:pt>
                <c:pt idx="265">
                  <c:v>-17.319799708953276</c:v>
                </c:pt>
                <c:pt idx="266">
                  <c:v>-17.071601734304814</c:v>
                </c:pt>
                <c:pt idx="267">
                  <c:v>-16.829838263103191</c:v>
                </c:pt>
                <c:pt idx="268">
                  <c:v>-16.594253120708981</c:v>
                </c:pt>
                <c:pt idx="269">
                  <c:v>-16.364600780127414</c:v>
                </c:pt>
                <c:pt idx="270">
                  <c:v>-16.140645730347899</c:v>
                </c:pt>
                <c:pt idx="271">
                  <c:v>-15.922161881959624</c:v>
                </c:pt>
                <c:pt idx="272">
                  <c:v>-15.708932007224714</c:v>
                </c:pt>
                <c:pt idx="273">
                  <c:v>-15.500747212010324</c:v>
                </c:pt>
                <c:pt idx="274">
                  <c:v>-15.297406437181291</c:v>
                </c:pt>
                <c:pt idx="275">
                  <c:v>-15.098715987237458</c:v>
                </c:pt>
                <c:pt idx="276">
                  <c:v>-14.904489084146313</c:v>
                </c:pt>
                <c:pt idx="277">
                  <c:v>-14.71454544447392</c:v>
                </c:pt>
                <c:pt idx="278">
                  <c:v>-14.528710878056284</c:v>
                </c:pt>
                <c:pt idx="279">
                  <c:v>-14.346816906580917</c:v>
                </c:pt>
                <c:pt idx="280">
                  <c:v>-14.168700400565296</c:v>
                </c:pt>
                <c:pt idx="281">
                  <c:v>-13.994203233326671</c:v>
                </c:pt>
                <c:pt idx="282">
                  <c:v>-13.823171950636521</c:v>
                </c:pt>
                <c:pt idx="283">
                  <c:v>-13.655457454844623</c:v>
                </c:pt>
                <c:pt idx="284">
                  <c:v>-13.490914702342309</c:v>
                </c:pt>
                <c:pt idx="285">
                  <c:v>-13.329402413313201</c:v>
                </c:pt>
                <c:pt idx="286">
                  <c:v>-13.170782792793204</c:v>
                </c:pt>
                <c:pt idx="287">
                  <c:v>-13.014921262130358</c:v>
                </c:pt>
                <c:pt idx="288">
                  <c:v>-12.86168620000004</c:v>
                </c:pt>
                <c:pt idx="289">
                  <c:v>-12.710948692192883</c:v>
                </c:pt>
                <c:pt idx="290">
                  <c:v>-12.562582289451431</c:v>
                </c:pt>
                <c:pt idx="291">
                  <c:v>-12.416462772688906</c:v>
                </c:pt>
                <c:pt idx="292">
                  <c:v>-12.272467924978745</c:v>
                </c:pt>
                <c:pt idx="293">
                  <c:v>-12.130477309758366</c:v>
                </c:pt>
                <c:pt idx="294">
                  <c:v>-11.990372054745318</c:v>
                </c:pt>
                <c:pt idx="295">
                  <c:v>-11.852034641118918</c:v>
                </c:pt>
                <c:pt idx="296">
                  <c:v>-11.715348697576786</c:v>
                </c:pt>
                <c:pt idx="297">
                  <c:v>-11.580198798933871</c:v>
                </c:pt>
                <c:pt idx="298">
                  <c:v>-11.446470268992295</c:v>
                </c:pt>
                <c:pt idx="299">
                  <c:v>-11.314048987474584</c:v>
                </c:pt>
                <c:pt idx="300">
                  <c:v>-11.182821200881426</c:v>
                </c:pt>
                <c:pt idx="301">
                  <c:v>-11.052673337208757</c:v>
                </c:pt>
                <c:pt idx="302">
                  <c:v>-10.923491824538777</c:v>
                </c:pt>
                <c:pt idx="303">
                  <c:v>-10.795162913606623</c:v>
                </c:pt>
                <c:pt idx="304">
                  <c:v>-10.667572504539546</c:v>
                </c:pt>
                <c:pt idx="305">
                  <c:v>-10.540605978070079</c:v>
                </c:pt>
                <c:pt idx="306">
                  <c:v>-10.414148031639858</c:v>
                </c:pt>
                <c:pt idx="307">
                  <c:v>-10.288082520937611</c:v>
                </c:pt>
                <c:pt idx="308">
                  <c:v>-10.162292307554843</c:v>
                </c:pt>
                <c:pt idx="309">
                  <c:v>-10.036659113596956</c:v>
                </c:pt>
                <c:pt idx="310">
                  <c:v>-9.9110633842573819</c:v>
                </c:pt>
                <c:pt idx="311">
                  <c:v>-9.7853841595488653</c:v>
                </c:pt>
                <c:pt idx="312">
                  <c:v>-9.6594989565904843</c:v>
                </c:pt>
                <c:pt idx="313">
                  <c:v>-9.5332836640722185</c:v>
                </c:pt>
                <c:pt idx="314">
                  <c:v>-9.4066124507617488</c:v>
                </c:pt>
                <c:pt idx="315">
                  <c:v>-9.2793576901808521</c:v>
                </c:pt>
                <c:pt idx="316">
                  <c:v>-9.1513899038614639</c:v>
                </c:pt>
                <c:pt idx="317">
                  <c:v>-9.022577725893532</c:v>
                </c:pt>
                <c:pt idx="318">
                  <c:v>-8.8927878917968126</c:v>
                </c:pt>
                <c:pt idx="319">
                  <c:v>-8.7618852550846746</c:v>
                </c:pt>
                <c:pt idx="320">
                  <c:v>-8.6297328352364602</c:v>
                </c:pt>
                <c:pt idx="321">
                  <c:v>-8.4961919011512137</c:v>
                </c:pt>
                <c:pt idx="322">
                  <c:v>-8.3611220945135241</c:v>
                </c:pt>
                <c:pt idx="323">
                  <c:v>-8.2243815978535508</c:v>
                </c:pt>
                <c:pt idx="324">
                  <c:v>-8.0858273524176187</c:v>
                </c:pt>
                <c:pt idx="325">
                  <c:v>-7.9453153312702689</c:v>
                </c:pt>
                <c:pt idx="326">
                  <c:v>-7.8027008733073915</c:v>
                </c:pt>
                <c:pt idx="327">
                  <c:v>-7.6578390840544852</c:v>
                </c:pt>
                <c:pt idx="328">
                  <c:v>-7.5105853092316819</c:v>
                </c:pt>
                <c:pt idx="329">
                  <c:v>-7.3607956870625806</c:v>
                </c:pt>
                <c:pt idx="330">
                  <c:v>-7.2083277851578842</c:v>
                </c:pt>
                <c:pt idx="331">
                  <c:v>-7.0530413274850394</c:v>
                </c:pt>
                <c:pt idx="332">
                  <c:v>-6.8947990164062709</c:v>
                </c:pt>
                <c:pt idx="333">
                  <c:v>-6.7334674539924535</c:v>
                </c:pt>
                <c:pt idx="334">
                  <c:v>-6.5689181657606328</c:v>
                </c:pt>
                <c:pt idx="335">
                  <c:v>-6.401028728601478</c:v>
                </c:pt>
                <c:pt idx="336">
                  <c:v>-6.2296840029243201</c:v>
                </c:pt>
                <c:pt idx="337">
                  <c:v>-6.0547774669224461</c:v>
                </c:pt>
                <c:pt idx="338">
                  <c:v>-5.8762126483290782</c:v>
                </c:pt>
                <c:pt idx="339">
                  <c:v>-5.6939046460867049</c:v>
                </c:pt>
                <c:pt idx="340">
                  <c:v>-5.507781730997138</c:v>
                </c:pt>
                <c:pt idx="341">
                  <c:v>-5.3177870106866356</c:v>
                </c:pt>
                <c:pt idx="342">
                  <c:v>-5.1238801401643963</c:v>
                </c:pt>
                <c:pt idx="343">
                  <c:v>-4.9260390549588511</c:v>
                </c:pt>
                <c:pt idx="344">
                  <c:v>-4.7242616994024091</c:v>
                </c:pt>
                <c:pt idx="345">
                  <c:v>-4.5185677182550643</c:v>
                </c:pt>
                <c:pt idx="346">
                  <c:v>-4.3090000756986546</c:v>
                </c:pt>
                <c:pt idx="347">
                  <c:v>-4.09562656201755</c:v>
                </c:pt>
                <c:pt idx="348">
                  <c:v>-3.8785411452549612</c:v>
                </c:pt>
                <c:pt idx="349">
                  <c:v>-3.6578651230611565</c:v>
                </c:pt>
                <c:pt idx="350">
                  <c:v>-3.4337480290976119</c:v>
                </c:pt>
                <c:pt idx="351">
                  <c:v>-3.2063682489830794</c:v>
                </c:pt>
                <c:pt idx="352">
                  <c:v>-2.9759333030830799</c:v>
                </c:pt>
                <c:pt idx="353">
                  <c:v>-2.742679757616632</c:v>
                </c:pt>
                <c:pt idx="354">
                  <c:v>-2.5068727316681221</c:v>
                </c:pt>
                <c:pt idx="355">
                  <c:v>-2.2688049757343665</c:v>
                </c:pt>
                <c:pt idx="356">
                  <c:v>-2.0287955072788764</c:v>
                </c:pt>
                <c:pt idx="357">
                  <c:v>-1.7871878001552957</c:v>
                </c:pt>
                <c:pt idx="358">
                  <c:v>-1.5443475373245943</c:v>
                </c:pt>
                <c:pt idx="359">
                  <c:v>-1.3006599495375082</c:v>
                </c:pt>
                <c:pt idx="360">
                  <c:v>-1.0565267760056352</c:v>
                </c:pt>
                <c:pt idx="361">
                  <c:v>-0.81236289590337318</c:v>
                </c:pt>
                <c:pt idx="362">
                  <c:v>-0.56859269117278888</c:v>
                </c:pt>
                <c:pt idx="363">
                  <c:v>-0.32564621091738127</c:v>
                </c:pt>
                <c:pt idx="364">
                  <c:v>-8.3955215117333726E-2</c:v>
                </c:pt>
                <c:pt idx="365">
                  <c:v>0.15605081995298464</c:v>
                </c:pt>
                <c:pt idx="366">
                  <c:v>0.39394865065081475</c:v>
                </c:pt>
                <c:pt idx="367">
                  <c:v>0.62932508687757582</c:v>
                </c:pt>
                <c:pt idx="368">
                  <c:v>0.86178060730124928</c:v>
                </c:pt>
                <c:pt idx="369">
                  <c:v>1.0909326987030117</c:v>
                </c:pt>
                <c:pt idx="370">
                  <c:v>1.3164188591383683</c:v>
                </c:pt>
                <c:pt idx="371">
                  <c:v>1.5378992163135903</c:v>
                </c:pt>
                <c:pt idx="372">
                  <c:v>1.755058725494606</c:v>
                </c:pt>
                <c:pt idx="373">
                  <c:v>1.9676089247275308</c:v>
                </c:pt>
                <c:pt idx="374">
                  <c:v>2.1752892385130536</c:v>
                </c:pt>
                <c:pt idx="375">
                  <c:v>2.3778678337535291</c:v>
                </c:pt>
                <c:pt idx="376">
                  <c:v>2.5751420432851657</c:v>
                </c:pt>
                <c:pt idx="377">
                  <c:v>2.7669383822347942</c:v>
                </c:pt>
                <c:pt idx="378">
                  <c:v>2.9531121905430524</c:v>
                </c:pt>
                <c:pt idx="379">
                  <c:v>3.1335469411405548</c:v>
                </c:pt>
                <c:pt idx="380">
                  <c:v>3.3081532574347126</c:v>
                </c:pt>
                <c:pt idx="381">
                  <c:v>3.4768676860473544</c:v>
                </c:pt>
                <c:pt idx="382">
                  <c:v>3.6396512713026241</c:v>
                </c:pt>
                <c:pt idx="383">
                  <c:v>3.7964879770242685</c:v>
                </c:pt>
                <c:pt idx="384">
                  <c:v>3.9473829990198701</c:v>
                </c:pt>
                <c:pt idx="385">
                  <c:v>4.092361008480462</c:v>
                </c:pt>
                <c:pt idx="386">
                  <c:v>4.231464362676987</c:v>
                </c:pt>
                <c:pt idx="387">
                  <c:v>4.364751315043863</c:v>
                </c:pt>
                <c:pt idx="388">
                  <c:v>4.4922942522301561</c:v>
                </c:pt>
                <c:pt idx="389">
                  <c:v>4.6141779811636514</c:v>
                </c:pt>
                <c:pt idx="390">
                  <c:v>4.7304980847690548</c:v>
                </c:pt>
                <c:pt idx="391">
                  <c:v>4.8413593608293439</c:v>
                </c:pt>
                <c:pt idx="392">
                  <c:v>4.9468743546650558</c:v>
                </c:pt>
                <c:pt idx="393">
                  <c:v>5.0471619928859122</c:v>
                </c:pt>
                <c:pt idx="394">
                  <c:v>5.1423463224717274</c:v>
                </c:pt>
                <c:pt idx="395">
                  <c:v>5.2325553568721803</c:v>
                </c:pt>
                <c:pt idx="396">
                  <c:v>5.3179200286685795</c:v>
                </c:pt>
                <c:pt idx="397">
                  <c:v>5.3985732465922416</c:v>
                </c:pt>
                <c:pt idx="398">
                  <c:v>5.4746490533127146</c:v>
                </c:pt>
                <c:pt idx="399">
                  <c:v>5.5462818793579789</c:v>
                </c:pt>
                <c:pt idx="400">
                  <c:v>5.6136058877685837</c:v>
                </c:pt>
                <c:pt idx="401">
                  <c:v>5.6767544035786361</c:v>
                </c:pt>
                <c:pt idx="402">
                  <c:v>5.7358594219197139</c:v>
                </c:pt>
                <c:pt idx="403">
                  <c:v>5.7910511884227693</c:v>
                </c:pt>
                <c:pt idx="404">
                  <c:v>5.8424578456143212</c:v>
                </c:pt>
                <c:pt idx="405">
                  <c:v>5.8902051391366994</c:v>
                </c:pt>
                <c:pt idx="406">
                  <c:v>5.9344161778414879</c:v>
                </c:pt>
                <c:pt idx="407">
                  <c:v>5.9752112420876964</c:v>
                </c:pt>
                <c:pt idx="408">
                  <c:v>6.0127076349025064</c:v>
                </c:pt>
                <c:pt idx="409">
                  <c:v>6.0470195710164294</c:v>
                </c:pt>
                <c:pt idx="410">
                  <c:v>6.078258099153361</c:v>
                </c:pt>
                <c:pt idx="411">
                  <c:v>6.1065310533290029</c:v>
                </c:pt>
                <c:pt idx="412">
                  <c:v>6.1319430292796975</c:v>
                </c:pt>
                <c:pt idx="413">
                  <c:v>6.1545953825024053</c:v>
                </c:pt>
                <c:pt idx="414">
                  <c:v>6.1745862447300173</c:v>
                </c:pt>
                <c:pt idx="415">
                  <c:v>6.1920105559915743</c:v>
                </c:pt>
                <c:pt idx="416">
                  <c:v>6.2069601097122646</c:v>
                </c:pt>
                <c:pt idx="417">
                  <c:v>6.2195236085916612</c:v>
                </c:pt>
                <c:pt idx="418">
                  <c:v>6.2297867292606384</c:v>
                </c:pt>
                <c:pt idx="419">
                  <c:v>6.2378321939573125</c:v>
                </c:pt>
                <c:pt idx="420">
                  <c:v>6.2437398476811463</c:v>
                </c:pt>
                <c:pt idx="421">
                  <c:v>6.2475867394825215</c:v>
                </c:pt>
                <c:pt idx="422">
                  <c:v>6.249447206723854</c:v>
                </c:pt>
                <c:pt idx="423">
                  <c:v>6.2493929613087804</c:v>
                </c:pt>
                <c:pt idx="424">
                  <c:v>6.2474931770193871</c:v>
                </c:pt>
                <c:pt idx="425">
                  <c:v>6.2438145772290436</c:v>
                </c:pt>
                <c:pt idx="426">
                  <c:v>6.2384215223717039</c:v>
                </c:pt>
                <c:pt idx="427">
                  <c:v>6.2313760966484644</c:v>
                </c:pt>
                <c:pt idx="428">
                  <c:v>6.2227381935401347</c:v>
                </c:pt>
                <c:pt idx="429">
                  <c:v>6.2125655997718487</c:v>
                </c:pt>
                <c:pt idx="430">
                  <c:v>6.2009140774429978</c:v>
                </c:pt>
                <c:pt idx="431">
                  <c:v>6.1878374440944892</c:v>
                </c:pt>
                <c:pt idx="432">
                  <c:v>6.173387650536208</c:v>
                </c:pt>
                <c:pt idx="433">
                  <c:v>6.1576148563012758</c:v>
                </c:pt>
                <c:pt idx="434">
                  <c:v>6.1405675026315985</c:v>
                </c:pt>
                <c:pt idx="435">
                  <c:v>6.1222923829312723</c:v>
                </c:pt>
                <c:pt idx="436">
                  <c:v>6.1028347106519014</c:v>
                </c:pt>
                <c:pt idx="437">
                  <c:v>6.0822381845971183</c:v>
                </c:pt>
                <c:pt idx="438">
                  <c:v>6.0605450516528947</c:v>
                </c:pt>
                <c:pt idx="439">
                  <c:v>6.0377961669666895</c:v>
                </c:pt>
                <c:pt idx="440">
                  <c:v>6.0140310516116715</c:v>
                </c:pt>
                <c:pt idx="441">
                  <c:v>5.9892879477832333</c:v>
                </c:pt>
                <c:pt idx="442">
                  <c:v>5.9636038715839197</c:v>
                </c:pt>
                <c:pt idx="443">
                  <c:v>5.9370146634596086</c:v>
                </c:pt>
                <c:pt idx="444">
                  <c:v>5.9095550363554326</c:v>
                </c:pt>
                <c:pt idx="445">
                  <c:v>5.8812586216636689</c:v>
                </c:pt>
                <c:pt idx="446">
                  <c:v>5.85215801303886</c:v>
                </c:pt>
                <c:pt idx="447">
                  <c:v>5.8222848081571472</c:v>
                </c:pt>
                <c:pt idx="448">
                  <c:v>5.7916696484979315</c:v>
                </c:pt>
                <c:pt idx="449">
                  <c:v>5.7603422572261831</c:v>
                </c:pt>
                <c:pt idx="450">
                  <c:v>5.7283314752535475</c:v>
                </c:pt>
                <c:pt idx="451">
                  <c:v>5.6956652955555498</c:v>
                </c:pt>
                <c:pt idx="452">
                  <c:v>5.6623708958211241</c:v>
                </c:pt>
                <c:pt idx="453">
                  <c:v>5.6284746695091386</c:v>
                </c:pt>
                <c:pt idx="454">
                  <c:v>5.5940022553849129</c:v>
                </c:pt>
                <c:pt idx="455">
                  <c:v>5.5589785656077231</c:v>
                </c:pt>
                <c:pt idx="456">
                  <c:v>5.5234278124382143</c:v>
                </c:pt>
                <c:pt idx="457">
                  <c:v>5.4873735336324678</c:v>
                </c:pt>
                <c:pt idx="458">
                  <c:v>5.4508386165870437</c:v>
                </c:pt>
                <c:pt idx="459">
                  <c:v>5.413845321297174</c:v>
                </c:pt>
                <c:pt idx="460">
                  <c:v>5.3764153021877004</c:v>
                </c:pt>
                <c:pt idx="461">
                  <c:v>5.3385696288741098</c:v>
                </c:pt>
                <c:pt idx="462">
                  <c:v>5.3003288059086229</c:v>
                </c:pt>
                <c:pt idx="463">
                  <c:v>5.2617127915638822</c:v>
                </c:pt>
                <c:pt idx="464">
                  <c:v>5.2227410157046092</c:v>
                </c:pt>
                <c:pt idx="465">
                  <c:v>5.1834323967952116</c:v>
                </c:pt>
                <c:pt idx="466">
                  <c:v>5.1438053580891969</c:v>
                </c:pt>
                <c:pt idx="467">
                  <c:v>5.1038778430440965</c:v>
                </c:pt>
                <c:pt idx="468">
                  <c:v>5.0636673300034758</c:v>
                </c:pt>
                <c:pt idx="469">
                  <c:v>5.0231908461856829</c:v>
                </c:pt>
                <c:pt idx="470">
                  <c:v>4.9824649810169221</c:v>
                </c:pt>
                <c:pt idx="471">
                  <c:v>4.9415058988445235</c:v>
                </c:pt>
                <c:pt idx="472">
                  <c:v>4.9003293510642907</c:v>
                </c:pt>
                <c:pt idx="473">
                  <c:v>4.8589506876942981</c:v>
                </c:pt>
                <c:pt idx="474">
                  <c:v>4.817384868425612</c:v>
                </c:pt>
                <c:pt idx="475">
                  <c:v>4.7756464731790453</c:v>
                </c:pt>
                <c:pt idx="476">
                  <c:v>4.7337497121953964</c:v>
                </c:pt>
                <c:pt idx="477">
                  <c:v>4.6917084356851921</c:v>
                </c:pt>
                <c:pt idx="478">
                  <c:v>4.6495361430626234</c:v>
                </c:pt>
                <c:pt idx="479">
                  <c:v>4.6072459917870026</c:v>
                </c:pt>
                <c:pt idx="480">
                  <c:v>4.564850805833772</c:v>
                </c:pt>
                <c:pt idx="481">
                  <c:v>4.5223630838160007</c:v>
                </c:pt>
                <c:pt idx="482">
                  <c:v>4.4797950067760626</c:v>
                </c:pt>
                <c:pt idx="483">
                  <c:v>4.4371584456661211</c:v>
                </c:pt>
                <c:pt idx="484">
                  <c:v>4.3944649685350932</c:v>
                </c:pt>
                <c:pt idx="485">
                  <c:v>4.3517258474386553</c:v>
                </c:pt>
                <c:pt idx="486">
                  <c:v>4.3089520650880422</c:v>
                </c:pt>
                <c:pt idx="487">
                  <c:v>4.266154321252432</c:v>
                </c:pt>
                <c:pt idx="488">
                  <c:v>4.2233430389288715</c:v>
                </c:pt>
                <c:pt idx="489">
                  <c:v>4.1805283702929401</c:v>
                </c:pt>
                <c:pt idx="490">
                  <c:v>4.1377202024426047</c:v>
                </c:pt>
                <c:pt idx="491">
                  <c:v>4.0949281629469141</c:v>
                </c:pt>
                <c:pt idx="492">
                  <c:v>4.0521616252105517</c:v>
                </c:pt>
                <c:pt idx="493">
                  <c:v>4.0094297136647548</c:v>
                </c:pt>
                <c:pt idx="494">
                  <c:v>3.9667413087941892</c:v>
                </c:pt>
                <c:pt idx="495">
                  <c:v>3.9241050520091445</c:v>
                </c:pt>
                <c:pt idx="496">
                  <c:v>3.881529350371614</c:v>
                </c:pt>
                <c:pt idx="497">
                  <c:v>3.8390223811833879</c:v>
                </c:pt>
                <c:pt idx="498">
                  <c:v>3.7965920964439208</c:v>
                </c:pt>
                <c:pt idx="499">
                  <c:v>3.7542462271850034</c:v>
                </c:pt>
                <c:pt idx="500">
                  <c:v>3.7119922876891032</c:v>
                </c:pt>
                <c:pt idx="501">
                  <c:v>3.6698375795976963</c:v>
                </c:pt>
                <c:pt idx="502">
                  <c:v>3.62778919591549</c:v>
                </c:pt>
                <c:pt idx="503">
                  <c:v>3.5858540249161566</c:v>
                </c:pt>
                <c:pt idx="504">
                  <c:v>3.544038753954827</c:v>
                </c:pt>
                <c:pt idx="505">
                  <c:v>3.502349873192208</c:v>
                </c:pt>
                <c:pt idx="506">
                  <c:v>3.4607936792349268</c:v>
                </c:pt>
                <c:pt idx="507">
                  <c:v>3.4193762786964212</c:v>
                </c:pt>
                <c:pt idx="508">
                  <c:v>3.3781035916824091</c:v>
                </c:pt>
                <c:pt idx="509">
                  <c:v>3.3369813552046557</c:v>
                </c:pt>
                <c:pt idx="510">
                  <c:v>3.2960151265266013</c:v>
                </c:pt>
                <c:pt idx="511">
                  <c:v>3.2552102864441403</c:v>
                </c:pt>
                <c:pt idx="512">
                  <c:v>3.2145720425045887</c:v>
                </c:pt>
                <c:pt idx="513">
                  <c:v>3.174105432166737</c:v>
                </c:pt>
                <c:pt idx="514">
                  <c:v>3.1338153259046457</c:v>
                </c:pt>
                <c:pt idx="515">
                  <c:v>3.0937064302576678</c:v>
                </c:pt>
                <c:pt idx="516">
                  <c:v>3.0537832908290756</c:v>
                </c:pt>
                <c:pt idx="517">
                  <c:v>3.0140502952353572</c:v>
                </c:pt>
                <c:pt idx="518">
                  <c:v>2.9745116760082499</c:v>
                </c:pt>
                <c:pt idx="519">
                  <c:v>2.9351715134514151</c:v>
                </c:pt>
                <c:pt idx="520">
                  <c:v>2.896033738453391</c:v>
                </c:pt>
                <c:pt idx="521">
                  <c:v>2.8571021352585051</c:v>
                </c:pt>
                <c:pt idx="522">
                  <c:v>2.8183803441972453</c:v>
                </c:pt>
                <c:pt idx="523">
                  <c:v>2.7798718643774221</c:v>
                </c:pt>
                <c:pt idx="524">
                  <c:v>2.7415800563374475</c:v>
                </c:pt>
                <c:pt idx="525">
                  <c:v>2.7035081446628846</c:v>
                </c:pt>
                <c:pt idx="526">
                  <c:v>2.6656592205673917</c:v>
                </c:pt>
                <c:pt idx="527">
                  <c:v>2.628036244439067</c:v>
                </c:pt>
                <c:pt idx="528">
                  <c:v>2.5906420483530974</c:v>
                </c:pt>
                <c:pt idx="529">
                  <c:v>2.5534793385516181</c:v>
                </c:pt>
                <c:pt idx="530">
                  <c:v>2.5165506978915522</c:v>
                </c:pt>
                <c:pt idx="531">
                  <c:v>2.4798585882611315</c:v>
                </c:pt>
                <c:pt idx="532">
                  <c:v>2.4434053529658515</c:v>
                </c:pt>
                <c:pt idx="533">
                  <c:v>2.4071932190843857</c:v>
                </c:pt>
                <c:pt idx="534">
                  <c:v>2.3712242997950765</c:v>
                </c:pt>
                <c:pt idx="535">
                  <c:v>2.3355005966735272</c:v>
                </c:pt>
                <c:pt idx="536">
                  <c:v>2.300024001961714</c:v>
                </c:pt>
                <c:pt idx="537">
                  <c:v>2.2647963008091647</c:v>
                </c:pt>
                <c:pt idx="538">
                  <c:v>2.2298191734864563</c:v>
                </c:pt>
                <c:pt idx="539">
                  <c:v>2.195094197571521</c:v>
                </c:pt>
                <c:pt idx="540">
                  <c:v>2.1606228501090481</c:v>
                </c:pt>
                <c:pt idx="541">
                  <c:v>2.1264065097432576</c:v>
                </c:pt>
                <c:pt idx="542">
                  <c:v>2.0924464588243952</c:v>
                </c:pt>
                <c:pt idx="543">
                  <c:v>2.0587438854891431</c:v>
                </c:pt>
                <c:pt idx="544">
                  <c:v>2.0252998857151772</c:v>
                </c:pt>
                <c:pt idx="545">
                  <c:v>1.9921154653501656</c:v>
                </c:pt>
                <c:pt idx="546">
                  <c:v>1.9591915421153185</c:v>
                </c:pt>
                <c:pt idx="547">
                  <c:v>1.9265289475836918</c:v>
                </c:pt>
                <c:pt idx="548">
                  <c:v>1.8941284291334446</c:v>
                </c:pt>
                <c:pt idx="549">
                  <c:v>1.8619906518761775</c:v>
                </c:pt>
                <c:pt idx="550">
                  <c:v>1.8301162005604841</c:v>
                </c:pt>
                <c:pt idx="551">
                  <c:v>1.7985055814508799</c:v>
                </c:pt>
                <c:pt idx="552">
                  <c:v>1.7671592241822225</c:v>
                </c:pt>
                <c:pt idx="553">
                  <c:v>1.736077483589697</c:v>
                </c:pt>
                <c:pt idx="554">
                  <c:v>1.7052606415145739</c:v>
                </c:pt>
                <c:pt idx="555">
                  <c:v>1.674708908585723</c:v>
                </c:pt>
                <c:pt idx="556">
                  <c:v>1.6444224259770959</c:v>
                </c:pt>
                <c:pt idx="557">
                  <c:v>1.6144012671411989</c:v>
                </c:pt>
                <c:pt idx="558">
                  <c:v>1.5846454395186829</c:v>
                </c:pt>
                <c:pt idx="559">
                  <c:v>1.5551548862241305</c:v>
                </c:pt>
                <c:pt idx="560">
                  <c:v>1.5259294877081651</c:v>
                </c:pt>
                <c:pt idx="561">
                  <c:v>1.4969690633958912</c:v>
                </c:pt>
                <c:pt idx="562">
                  <c:v>1.4682733733018818</c:v>
                </c:pt>
                <c:pt idx="563">
                  <c:v>1.4398421196216749</c:v>
                </c:pt>
                <c:pt idx="564">
                  <c:v>1.4116749482999325</c:v>
                </c:pt>
                <c:pt idx="565">
                  <c:v>1.383771450575388</c:v>
                </c:pt>
                <c:pt idx="566">
                  <c:v>1.3561311645026084</c:v>
                </c:pt>
                <c:pt idx="567">
                  <c:v>1.3287535764507084</c:v>
                </c:pt>
                <c:pt idx="568">
                  <c:v>1.301638122579071</c:v>
                </c:pt>
                <c:pt idx="569">
                  <c:v>1.2747841902902923</c:v>
                </c:pt>
                <c:pt idx="570">
                  <c:v>1.2481911196602677</c:v>
                </c:pt>
                <c:pt idx="571">
                  <c:v>1.2218582048457218</c:v>
                </c:pt>
                <c:pt idx="572">
                  <c:v>1.1957846954691362</c:v>
                </c:pt>
                <c:pt idx="573">
                  <c:v>1.1699697979813095</c:v>
                </c:pt>
                <c:pt idx="574">
                  <c:v>1.1444126770015437</c:v>
                </c:pt>
                <c:pt idx="575">
                  <c:v>1.1191124566357118</c:v>
                </c:pt>
                <c:pt idx="576">
                  <c:v>1.0940682217722522</c:v>
                </c:pt>
                <c:pt idx="577">
                  <c:v>1.0692790193561965</c:v>
                </c:pt>
                <c:pt idx="578">
                  <c:v>1.0447438596414074</c:v>
                </c:pt>
                <c:pt idx="579">
                  <c:v>1.0204617174212114</c:v>
                </c:pt>
                <c:pt idx="580">
                  <c:v>0.99643153323741096</c:v>
                </c:pt>
                <c:pt idx="581">
                  <c:v>0.97265221456800255</c:v>
                </c:pt>
                <c:pt idx="582">
                  <c:v>0.94912263699360722</c:v>
                </c:pt>
                <c:pt idx="583">
                  <c:v>0.92584164534283708</c:v>
                </c:pt>
                <c:pt idx="584">
                  <c:v>0.90280805481675763</c:v>
                </c:pt>
                <c:pt idx="585">
                  <c:v>0.88002065209253644</c:v>
                </c:pt>
                <c:pt idx="586">
                  <c:v>0.85747819640649503</c:v>
                </c:pt>
                <c:pt idx="587">
                  <c:v>0.83517942061678418</c:v>
                </c:pt>
                <c:pt idx="588">
                  <c:v>0.81312303224568261</c:v>
                </c:pt>
                <c:pt idx="589">
                  <c:v>0.79130771450187787</c:v>
                </c:pt>
                <c:pt idx="590">
                  <c:v>0.76973212728278817</c:v>
                </c:pt>
                <c:pt idx="591">
                  <c:v>0.74839490815714704</c:v>
                </c:pt>
                <c:pt idx="592">
                  <c:v>0.72729467332803566</c:v>
                </c:pt>
                <c:pt idx="593">
                  <c:v>0.70643001857649956</c:v>
                </c:pt>
                <c:pt idx="594">
                  <c:v>0.68579952018602697</c:v>
                </c:pt>
                <c:pt idx="595">
                  <c:v>0.6654017358479809</c:v>
                </c:pt>
                <c:pt idx="596">
                  <c:v>0.64523520554828018</c:v>
                </c:pt>
                <c:pt idx="597">
                  <c:v>0.62529845243537885</c:v>
                </c:pt>
                <c:pt idx="598">
                  <c:v>0.60558998366993855</c:v>
                </c:pt>
                <c:pt idx="599">
                  <c:v>0.58610829125618658</c:v>
                </c:pt>
                <c:pt idx="600">
                  <c:v>0.56685185285534168</c:v>
                </c:pt>
                <c:pt idx="601">
                  <c:v>0.54781913258119808</c:v>
                </c:pt>
                <c:pt idx="602">
                  <c:v>0.52900858177806498</c:v>
                </c:pt>
                <c:pt idx="603">
                  <c:v>0.51041863978142388</c:v>
                </c:pt>
                <c:pt idx="604">
                  <c:v>0.49204773466125928</c:v>
                </c:pt>
                <c:pt idx="605">
                  <c:v>0.47389428394850874</c:v>
                </c:pt>
                <c:pt idx="606">
                  <c:v>0.45595669534472627</c:v>
                </c:pt>
                <c:pt idx="607">
                  <c:v>0.43823336741518837</c:v>
                </c:pt>
                <c:pt idx="608">
                  <c:v>0.42072269026566289</c:v>
                </c:pt>
                <c:pt idx="609">
                  <c:v>0.40342304620302016</c:v>
                </c:pt>
                <c:pt idx="610">
                  <c:v>0.38633281038002387</c:v>
                </c:pt>
                <c:pt idx="611">
                  <c:v>0.36945035142433014</c:v>
                </c:pt>
                <c:pt idx="612">
                  <c:v>0.35277403205208557</c:v>
                </c:pt>
                <c:pt idx="613">
                  <c:v>0.33630220966621671</c:v>
                </c:pt>
                <c:pt idx="614">
                  <c:v>0.32003323693971808</c:v>
                </c:pt>
                <c:pt idx="615">
                  <c:v>0.3039654623840633</c:v>
                </c:pt>
                <c:pt idx="616">
                  <c:v>0.28809723090308559</c:v>
                </c:pt>
                <c:pt idx="617">
                  <c:v>0.27242688433240403</c:v>
                </c:pt>
                <c:pt idx="618">
                  <c:v>0.2569527619646923</c:v>
                </c:pt>
                <c:pt idx="619">
                  <c:v>0.24167320106102785</c:v>
                </c:pt>
                <c:pt idx="620">
                  <c:v>0.22658653734845657</c:v>
                </c:pt>
                <c:pt idx="621">
                  <c:v>0.21169110550406245</c:v>
                </c:pt>
                <c:pt idx="622">
                  <c:v>0.19698523962573233</c:v>
                </c:pt>
                <c:pt idx="623">
                  <c:v>0.18246727368981652</c:v>
                </c:pt>
                <c:pt idx="624">
                  <c:v>0.16813554199590364</c:v>
                </c:pt>
                <c:pt idx="625">
                  <c:v>0.15398837959898337</c:v>
                </c:pt>
                <c:pt idx="626">
                  <c:v>0.14002412272909659</c:v>
                </c:pt>
                <c:pt idx="627">
                  <c:v>0.12624110919876763</c:v>
                </c:pt>
                <c:pt idx="628">
                  <c:v>0.11263767879843201</c:v>
                </c:pt>
                <c:pt idx="629">
                  <c:v>9.9212173680012228E-2</c:v>
                </c:pt>
                <c:pt idx="630">
                  <c:v>8.5962938728906479E-2</c:v>
                </c:pt>
                <c:pt idx="631">
                  <c:v>7.2888321924548194E-2</c:v>
                </c:pt>
                <c:pt idx="632">
                  <c:v>5.9986674689778141E-2</c:v>
                </c:pt>
                <c:pt idx="633">
                  <c:v>4.7256352229258169E-2</c:v>
                </c:pt>
                <c:pt idx="634">
                  <c:v>3.4695713856997656E-2</c:v>
                </c:pt>
                <c:pt idx="635">
                  <c:v>2.2303123313408335E-2</c:v>
                </c:pt>
                <c:pt idx="636">
                  <c:v>1.007694907187684E-2</c:v>
                </c:pt>
                <c:pt idx="637">
                  <c:v>-1.984435364821735E-3</c:v>
                </c:pt>
                <c:pt idx="638">
                  <c:v>-1.3882651178123595E-2</c:v>
                </c:pt>
                <c:pt idx="639">
                  <c:v>-2.5619313957037093E-2</c:v>
                </c:pt>
                <c:pt idx="640">
                  <c:v>-3.7196033431177611E-2</c:v>
                </c:pt>
                <c:pt idx="641">
                  <c:v>-4.8614413213178054E-2</c:v>
                </c:pt>
                <c:pt idx="642">
                  <c:v>-5.9876050550354165E-2</c:v>
                </c:pt>
                <c:pt idx="643">
                  <c:v>-7.0982536085395509E-2</c:v>
                </c:pt>
                <c:pt idx="644">
                  <c:v>-8.1935453625938237E-2</c:v>
                </c:pt>
                <c:pt idx="645">
                  <c:v>-9.2736379922779832E-2</c:v>
                </c:pt>
                <c:pt idx="646">
                  <c:v>-0.103386884456663</c:v>
                </c:pt>
                <c:pt idx="647">
                  <c:v>-0.11388852923325565</c:v>
                </c:pt>
                <c:pt idx="648">
                  <c:v>-0.12424286858642652</c:v>
                </c:pt>
                <c:pt idx="649">
                  <c:v>-0.13445144898931716</c:v>
                </c:pt>
                <c:pt idx="650">
                  <c:v>-0.1445158088733578</c:v>
                </c:pt>
                <c:pt idx="651">
                  <c:v>-0.1544374784548026</c:v>
                </c:pt>
                <c:pt idx="652">
                  <c:v>-0.16421797956877882</c:v>
                </c:pt>
                <c:pt idx="653">
                  <c:v>-0.17385882551056397</c:v>
                </c:pt>
                <c:pt idx="654">
                  <c:v>-0.18336152088407687</c:v>
                </c:pt>
                <c:pt idx="655">
                  <c:v>-0.19272756145721814</c:v>
                </c:pt>
                <c:pt idx="656">
                  <c:v>-0.20195843402412272</c:v>
                </c:pt>
                <c:pt idx="657">
                  <c:v>-0.21105561627397051</c:v>
                </c:pt>
                <c:pt idx="658">
                  <c:v>-0.21106457424285985</c:v>
                </c:pt>
                <c:pt idx="659">
                  <c:v>-0.2110735320815138</c:v>
                </c:pt>
                <c:pt idx="660">
                  <c:v>-0.21108248978993593</c:v>
                </c:pt>
                <c:pt idx="661">
                  <c:v>-0.21109144736813512</c:v>
                </c:pt>
                <c:pt idx="662">
                  <c:v>-0.21110040481609538</c:v>
                </c:pt>
                <c:pt idx="663">
                  <c:v>-0.21110936213383091</c:v>
                </c:pt>
                <c:pt idx="664">
                  <c:v>-0.21111831932134173</c:v>
                </c:pt>
                <c:pt idx="665">
                  <c:v>-0.21112727637862783</c:v>
                </c:pt>
                <c:pt idx="666">
                  <c:v>-0.21113623330568387</c:v>
                </c:pt>
                <c:pt idx="667">
                  <c:v>-0.21114519010252586</c:v>
                </c:pt>
                <c:pt idx="668">
                  <c:v>-0.21115414676914135</c:v>
                </c:pt>
                <c:pt idx="669">
                  <c:v>-0.21116310330554455</c:v>
                </c:pt>
                <c:pt idx="670">
                  <c:v>-0.21117205971172126</c:v>
                </c:pt>
                <c:pt idx="671">
                  <c:v>-0.21118101598768746</c:v>
                </c:pt>
                <c:pt idx="672">
                  <c:v>-0.21118997213343604</c:v>
                </c:pt>
                <c:pt idx="673">
                  <c:v>-0.21119892814897412</c:v>
                </c:pt>
                <c:pt idx="674">
                  <c:v>-0.21120788403429813</c:v>
                </c:pt>
                <c:pt idx="675">
                  <c:v>-0.21121683978941519</c:v>
                </c:pt>
                <c:pt idx="676">
                  <c:v>-0.21122579541431108</c:v>
                </c:pt>
                <c:pt idx="677">
                  <c:v>-0.21123475090901422</c:v>
                </c:pt>
                <c:pt idx="678">
                  <c:v>-0.21124370627349975</c:v>
                </c:pt>
                <c:pt idx="679">
                  <c:v>-0.21125266150778543</c:v>
                </c:pt>
                <c:pt idx="680">
                  <c:v>-0.21126161661186593</c:v>
                </c:pt>
                <c:pt idx="681">
                  <c:v>-0.2112705715857448</c:v>
                </c:pt>
                <c:pt idx="682">
                  <c:v>-0.2112795264294256</c:v>
                </c:pt>
                <c:pt idx="683">
                  <c:v>-0.21128848114290122</c:v>
                </c:pt>
                <c:pt idx="684">
                  <c:v>-0.21129743572618409</c:v>
                </c:pt>
                <c:pt idx="685">
                  <c:v>-0.21130639017926356</c:v>
                </c:pt>
                <c:pt idx="686">
                  <c:v>-0.21131534450215028</c:v>
                </c:pt>
                <c:pt idx="687">
                  <c:v>-0.21132429869484781</c:v>
                </c:pt>
                <c:pt idx="688">
                  <c:v>-0.2113332527573597</c:v>
                </c:pt>
                <c:pt idx="689">
                  <c:v>-0.21134220668966641</c:v>
                </c:pt>
                <c:pt idx="690">
                  <c:v>-0.21135116049179636</c:v>
                </c:pt>
                <c:pt idx="691">
                  <c:v>-0.21136011416373002</c:v>
                </c:pt>
                <c:pt idx="692">
                  <c:v>-0.21136906770548691</c:v>
                </c:pt>
                <c:pt idx="693">
                  <c:v>-0.21137802111704929</c:v>
                </c:pt>
                <c:pt idx="694">
                  <c:v>-0.21138697439843313</c:v>
                </c:pt>
                <c:pt idx="695">
                  <c:v>-0.21139592754963132</c:v>
                </c:pt>
                <c:pt idx="696">
                  <c:v>-0.21140488057065099</c:v>
                </c:pt>
                <c:pt idx="697">
                  <c:v>-0.21141383346149389</c:v>
                </c:pt>
                <c:pt idx="698">
                  <c:v>-0.21142278622215649</c:v>
                </c:pt>
                <c:pt idx="699">
                  <c:v>-0.21143173885263877</c:v>
                </c:pt>
                <c:pt idx="700">
                  <c:v>-0.2114406913529514</c:v>
                </c:pt>
                <c:pt idx="701">
                  <c:v>-0.21144964372309261</c:v>
                </c:pt>
                <c:pt idx="702">
                  <c:v>-0.21145859596305705</c:v>
                </c:pt>
                <c:pt idx="703">
                  <c:v>-0.21146754807285006</c:v>
                </c:pt>
                <c:pt idx="704">
                  <c:v>-0.21147650005247698</c:v>
                </c:pt>
                <c:pt idx="705">
                  <c:v>-0.21148545190193602</c:v>
                </c:pt>
                <c:pt idx="706">
                  <c:v>-0.21149440362122718</c:v>
                </c:pt>
                <c:pt idx="707">
                  <c:v>-0.21150335521035224</c:v>
                </c:pt>
                <c:pt idx="708">
                  <c:v>-0.21151230666931831</c:v>
                </c:pt>
                <c:pt idx="709">
                  <c:v>-0.21152125799811827</c:v>
                </c:pt>
                <c:pt idx="710">
                  <c:v>-0.21153020919675747</c:v>
                </c:pt>
                <c:pt idx="711">
                  <c:v>-0.21153916026524122</c:v>
                </c:pt>
                <c:pt idx="712">
                  <c:v>-0.2115481112035642</c:v>
                </c:pt>
                <c:pt idx="713">
                  <c:v>-0.21155706201173174</c:v>
                </c:pt>
                <c:pt idx="714">
                  <c:v>-0.21156601268974207</c:v>
                </c:pt>
                <c:pt idx="715">
                  <c:v>-0.21157496323760583</c:v>
                </c:pt>
                <c:pt idx="716">
                  <c:v>-0.21158391365531237</c:v>
                </c:pt>
                <c:pt idx="717">
                  <c:v>-0.2115928639428688</c:v>
                </c:pt>
                <c:pt idx="718">
                  <c:v>-0.2116018141002769</c:v>
                </c:pt>
                <c:pt idx="719">
                  <c:v>-0.21161076412753665</c:v>
                </c:pt>
                <c:pt idx="720">
                  <c:v>-0.21161971402464808</c:v>
                </c:pt>
                <c:pt idx="721">
                  <c:v>-0.21162866379161827</c:v>
                </c:pt>
                <c:pt idx="722">
                  <c:v>-0.21163761342844722</c:v>
                </c:pt>
                <c:pt idx="723">
                  <c:v>-0.21164656293512962</c:v>
                </c:pt>
                <c:pt idx="724">
                  <c:v>-0.21165551231166901</c:v>
                </c:pt>
                <c:pt idx="725">
                  <c:v>-0.21166446155807783</c:v>
                </c:pt>
                <c:pt idx="726">
                  <c:v>-0.21167341067434364</c:v>
                </c:pt>
                <c:pt idx="727">
                  <c:v>-0.21168235966047177</c:v>
                </c:pt>
                <c:pt idx="728">
                  <c:v>-0.21169130851646756</c:v>
                </c:pt>
                <c:pt idx="729">
                  <c:v>-0.21170025724232566</c:v>
                </c:pt>
                <c:pt idx="730">
                  <c:v>-0.21170920583805852</c:v>
                </c:pt>
                <c:pt idx="731">
                  <c:v>-0.21171815430365548</c:v>
                </c:pt>
                <c:pt idx="732">
                  <c:v>-0.21172710263912187</c:v>
                </c:pt>
                <c:pt idx="733">
                  <c:v>-0.21173605084446656</c:v>
                </c:pt>
                <c:pt idx="734">
                  <c:v>-0.21174499891968246</c:v>
                </c:pt>
                <c:pt idx="735">
                  <c:v>-0.21175394686477134</c:v>
                </c:pt>
                <c:pt idx="736">
                  <c:v>-0.21176289467973675</c:v>
                </c:pt>
                <c:pt idx="737">
                  <c:v>-0.21177184236457869</c:v>
                </c:pt>
                <c:pt idx="738">
                  <c:v>-0.21178078991930782</c:v>
                </c:pt>
                <c:pt idx="739">
                  <c:v>-0.21178973734391171</c:v>
                </c:pt>
                <c:pt idx="740">
                  <c:v>-0.21179868463839746</c:v>
                </c:pt>
                <c:pt idx="741">
                  <c:v>-0.2118076318027704</c:v>
                </c:pt>
                <c:pt idx="742">
                  <c:v>-0.21181657883702698</c:v>
                </c:pt>
                <c:pt idx="743">
                  <c:v>-0.21182552574117075</c:v>
                </c:pt>
                <c:pt idx="744">
                  <c:v>-0.21183447251520526</c:v>
                </c:pt>
                <c:pt idx="745">
                  <c:v>-0.21184341915912697</c:v>
                </c:pt>
                <c:pt idx="746">
                  <c:v>-0.21185236567293053</c:v>
                </c:pt>
                <c:pt idx="747">
                  <c:v>-0.2118613120566426</c:v>
                </c:pt>
                <c:pt idx="748">
                  <c:v>-0.21187025831023831</c:v>
                </c:pt>
                <c:pt idx="749">
                  <c:v>-0.21187920443373365</c:v>
                </c:pt>
                <c:pt idx="750">
                  <c:v>-0.21188815042712683</c:v>
                </c:pt>
                <c:pt idx="751">
                  <c:v>-0.21189709629041431</c:v>
                </c:pt>
                <c:pt idx="752">
                  <c:v>-0.21190604202359964</c:v>
                </c:pt>
                <c:pt idx="753">
                  <c:v>-0.21191498762668992</c:v>
                </c:pt>
                <c:pt idx="754">
                  <c:v>-0.21192393309967805</c:v>
                </c:pt>
                <c:pt idx="755">
                  <c:v>-0.21193287844257469</c:v>
                </c:pt>
                <c:pt idx="756">
                  <c:v>-0.21194182365537273</c:v>
                </c:pt>
                <c:pt idx="757">
                  <c:v>-0.21195076873807928</c:v>
                </c:pt>
                <c:pt idx="758">
                  <c:v>-0.21195971369069255</c:v>
                </c:pt>
                <c:pt idx="759">
                  <c:v>-0.21196865851321967</c:v>
                </c:pt>
                <c:pt idx="760">
                  <c:v>-0.21197760320565173</c:v>
                </c:pt>
                <c:pt idx="761">
                  <c:v>-0.21198654776800119</c:v>
                </c:pt>
                <c:pt idx="762">
                  <c:v>-0.21199549220026626</c:v>
                </c:pt>
                <c:pt idx="763">
                  <c:v>-0.21200443650244338</c:v>
                </c:pt>
                <c:pt idx="764">
                  <c:v>-0.21201338067453435</c:v>
                </c:pt>
                <c:pt idx="765">
                  <c:v>-0.21202232471654447</c:v>
                </c:pt>
                <c:pt idx="766">
                  <c:v>-0.21203126862847732</c:v>
                </c:pt>
                <c:pt idx="767">
                  <c:v>-0.21204021241032223</c:v>
                </c:pt>
                <c:pt idx="768">
                  <c:v>-0.21204915606210051</c:v>
                </c:pt>
                <c:pt idx="769">
                  <c:v>-0.21205809958379618</c:v>
                </c:pt>
                <c:pt idx="770">
                  <c:v>-0.21206704297542167</c:v>
                </c:pt>
                <c:pt idx="771">
                  <c:v>-0.21207598623697166</c:v>
                </c:pt>
                <c:pt idx="772">
                  <c:v>-0.21208492936844969</c:v>
                </c:pt>
                <c:pt idx="773">
                  <c:v>-0.212093872369854</c:v>
                </c:pt>
                <c:pt idx="774">
                  <c:v>-0.21210281524119168</c:v>
                </c:pt>
                <c:pt idx="775">
                  <c:v>-0.21211175798246806</c:v>
                </c:pt>
                <c:pt idx="776">
                  <c:v>-0.21212070059367072</c:v>
                </c:pt>
                <c:pt idx="777">
                  <c:v>-0.21212964307480853</c:v>
                </c:pt>
                <c:pt idx="778">
                  <c:v>-0.21213858542588859</c:v>
                </c:pt>
                <c:pt idx="779">
                  <c:v>-0.21214752764690026</c:v>
                </c:pt>
                <c:pt idx="780">
                  <c:v>-0.21215646973784708</c:v>
                </c:pt>
                <c:pt idx="781">
                  <c:v>-0.21216541169874858</c:v>
                </c:pt>
                <c:pt idx="782">
                  <c:v>-0.21217435352958525</c:v>
                </c:pt>
                <c:pt idx="783">
                  <c:v>-0.21218329523036417</c:v>
                </c:pt>
                <c:pt idx="784">
                  <c:v>-0.21219223680109423</c:v>
                </c:pt>
                <c:pt idx="785">
                  <c:v>-0.21220117824176832</c:v>
                </c:pt>
                <c:pt idx="786">
                  <c:v>-0.21221011955238644</c:v>
                </c:pt>
                <c:pt idx="787">
                  <c:v>-0.21221906073295926</c:v>
                </c:pt>
                <c:pt idx="788">
                  <c:v>-0.21222800178348677</c:v>
                </c:pt>
                <c:pt idx="789">
                  <c:v>-0.2122369427039601</c:v>
                </c:pt>
                <c:pt idx="790">
                  <c:v>-0.21224588349438633</c:v>
                </c:pt>
                <c:pt idx="791">
                  <c:v>-0.21225482415476371</c:v>
                </c:pt>
                <c:pt idx="792">
                  <c:v>-0.21226376468510999</c:v>
                </c:pt>
                <c:pt idx="793">
                  <c:v>-0.21227270508541096</c:v>
                </c:pt>
                <c:pt idx="794">
                  <c:v>-0.2122816453556613</c:v>
                </c:pt>
                <c:pt idx="795">
                  <c:v>-0.21229058549587876</c:v>
                </c:pt>
                <c:pt idx="796">
                  <c:v>-0.21229952550606157</c:v>
                </c:pt>
                <c:pt idx="797">
                  <c:v>-0.2123084653862044</c:v>
                </c:pt>
                <c:pt idx="798">
                  <c:v>-0.21231740513631081</c:v>
                </c:pt>
                <c:pt idx="799">
                  <c:v>-0.212326344756395</c:v>
                </c:pt>
                <c:pt idx="800">
                  <c:v>-0.21233528424643389</c:v>
                </c:pt>
                <c:pt idx="801">
                  <c:v>-0.21234422360644878</c:v>
                </c:pt>
                <c:pt idx="802">
                  <c:v>-0.21235316283643435</c:v>
                </c:pt>
                <c:pt idx="803">
                  <c:v>-0.21236210193638705</c:v>
                </c:pt>
                <c:pt idx="804">
                  <c:v>-0.21237104090632641</c:v>
                </c:pt>
                <c:pt idx="805">
                  <c:v>-0.21237997974623468</c:v>
                </c:pt>
                <c:pt idx="806">
                  <c:v>-0.21238891845611363</c:v>
                </c:pt>
                <c:pt idx="807">
                  <c:v>-0.21239785703597747</c:v>
                </c:pt>
                <c:pt idx="808">
                  <c:v>-0.21240679548581909</c:v>
                </c:pt>
                <c:pt idx="809">
                  <c:v>-0.2124157338056385</c:v>
                </c:pt>
                <c:pt idx="810">
                  <c:v>-0.21242467199544279</c:v>
                </c:pt>
                <c:pt idx="811">
                  <c:v>-0.21243361005523198</c:v>
                </c:pt>
                <c:pt idx="812">
                  <c:v>-0.21244254798500606</c:v>
                </c:pt>
                <c:pt idx="813">
                  <c:v>-0.21245148578476858</c:v>
                </c:pt>
                <c:pt idx="814">
                  <c:v>-0.21246042345451244</c:v>
                </c:pt>
                <c:pt idx="815">
                  <c:v>-0.21246936099425362</c:v>
                </c:pt>
                <c:pt idx="816">
                  <c:v>-0.21247829840398325</c:v>
                </c:pt>
                <c:pt idx="817">
                  <c:v>-0.21248723568370487</c:v>
                </c:pt>
                <c:pt idx="818">
                  <c:v>-0.21249617283341671</c:v>
                </c:pt>
                <c:pt idx="819">
                  <c:v>-0.21250510985312943</c:v>
                </c:pt>
                <c:pt idx="820">
                  <c:v>-0.21251404674283414</c:v>
                </c:pt>
                <c:pt idx="821">
                  <c:v>-0.21252298350254328</c:v>
                </c:pt>
                <c:pt idx="822">
                  <c:v>-0.21253192013225153</c:v>
                </c:pt>
                <c:pt idx="823">
                  <c:v>-0.21254085663195355</c:v>
                </c:pt>
                <c:pt idx="824">
                  <c:v>-0.21254979300166177</c:v>
                </c:pt>
                <c:pt idx="825">
                  <c:v>-0.21255872924137442</c:v>
                </c:pt>
                <c:pt idx="826">
                  <c:v>-0.21256766535109506</c:v>
                </c:pt>
                <c:pt idx="827">
                  <c:v>-0.21257660133081835</c:v>
                </c:pt>
                <c:pt idx="828">
                  <c:v>-0.21258553718055495</c:v>
                </c:pt>
                <c:pt idx="829">
                  <c:v>-0.21259447290029243</c:v>
                </c:pt>
                <c:pt idx="830">
                  <c:v>-0.21260340849004855</c:v>
                </c:pt>
                <c:pt idx="831">
                  <c:v>-0.21261234394981621</c:v>
                </c:pt>
                <c:pt idx="832">
                  <c:v>-0.21262127927959007</c:v>
                </c:pt>
                <c:pt idx="833">
                  <c:v>-0.21263021447938257</c:v>
                </c:pt>
                <c:pt idx="834">
                  <c:v>-0.21263914954919727</c:v>
                </c:pt>
                <c:pt idx="835">
                  <c:v>-0.21264808448903061</c:v>
                </c:pt>
                <c:pt idx="836">
                  <c:v>-0.21265701929888259</c:v>
                </c:pt>
                <c:pt idx="837">
                  <c:v>-0.21266595397875143</c:v>
                </c:pt>
                <c:pt idx="838">
                  <c:v>-0.21267488852864425</c:v>
                </c:pt>
                <c:pt idx="839">
                  <c:v>-0.21268382294855748</c:v>
                </c:pt>
                <c:pt idx="840">
                  <c:v>-0.21269275723849823</c:v>
                </c:pt>
                <c:pt idx="841">
                  <c:v>-0.21270169139847184</c:v>
                </c:pt>
                <c:pt idx="842">
                  <c:v>-0.21271062542846586</c:v>
                </c:pt>
                <c:pt idx="843">
                  <c:v>-0.21271955932849274</c:v>
                </c:pt>
                <c:pt idx="844">
                  <c:v>-0.21272849309855246</c:v>
                </c:pt>
                <c:pt idx="845">
                  <c:v>-0.21273742673864149</c:v>
                </c:pt>
                <c:pt idx="846">
                  <c:v>-0.21274636024876692</c:v>
                </c:pt>
                <c:pt idx="847">
                  <c:v>-0.21275529362892698</c:v>
                </c:pt>
                <c:pt idx="848">
                  <c:v>-0.21276422687912522</c:v>
                </c:pt>
                <c:pt idx="849">
                  <c:v>-0.21277315999935453</c:v>
                </c:pt>
                <c:pt idx="850">
                  <c:v>-0.21278209298963091</c:v>
                </c:pt>
                <c:pt idx="851">
                  <c:v>-0.21279102584994902</c:v>
                </c:pt>
                <c:pt idx="852">
                  <c:v>-0.21279995858030709</c:v>
                </c:pt>
                <c:pt idx="853">
                  <c:v>-0.21280889118070512</c:v>
                </c:pt>
                <c:pt idx="854">
                  <c:v>-0.21281782365115376</c:v>
                </c:pt>
                <c:pt idx="855">
                  <c:v>-0.21282675599164769</c:v>
                </c:pt>
                <c:pt idx="856">
                  <c:v>-0.21283568820219045</c:v>
                </c:pt>
                <c:pt idx="857">
                  <c:v>-0.21284462028278206</c:v>
                </c:pt>
                <c:pt idx="858">
                  <c:v>-0.21285355223342606</c:v>
                </c:pt>
                <c:pt idx="859">
                  <c:v>-0.21286248405412067</c:v>
                </c:pt>
                <c:pt idx="860">
                  <c:v>-0.21287141574487123</c:v>
                </c:pt>
                <c:pt idx="861">
                  <c:v>-0.2128803473056724</c:v>
                </c:pt>
                <c:pt idx="862">
                  <c:v>-0.21288927873653485</c:v>
                </c:pt>
                <c:pt idx="863">
                  <c:v>-0.21289821003745324</c:v>
                </c:pt>
                <c:pt idx="864">
                  <c:v>-0.2129071412084329</c:v>
                </c:pt>
                <c:pt idx="865">
                  <c:v>-0.21291607224947029</c:v>
                </c:pt>
                <c:pt idx="866">
                  <c:v>-0.21292500316057783</c:v>
                </c:pt>
                <c:pt idx="867">
                  <c:v>-0.21293393394174132</c:v>
                </c:pt>
                <c:pt idx="868">
                  <c:v>-0.21294286459297496</c:v>
                </c:pt>
                <c:pt idx="869">
                  <c:v>-0.21295179511426987</c:v>
                </c:pt>
                <c:pt idx="870">
                  <c:v>-0.21296072550563849</c:v>
                </c:pt>
                <c:pt idx="871">
                  <c:v>-0.21296965576707017</c:v>
                </c:pt>
                <c:pt idx="872">
                  <c:v>-0.21297858589858087</c:v>
                </c:pt>
                <c:pt idx="873">
                  <c:v>-0.21298751590016174</c:v>
                </c:pt>
                <c:pt idx="874">
                  <c:v>-0.21299644577181276</c:v>
                </c:pt>
                <c:pt idx="875">
                  <c:v>-0.21300537551354104</c:v>
                </c:pt>
                <c:pt idx="876">
                  <c:v>-0.21301430512534836</c:v>
                </c:pt>
                <c:pt idx="877">
                  <c:v>-0.21302323460723827</c:v>
                </c:pt>
                <c:pt idx="878">
                  <c:v>-0.2130321639592001</c:v>
                </c:pt>
                <c:pt idx="879">
                  <c:v>-0.21304109318124276</c:v>
                </c:pt>
                <c:pt idx="880">
                  <c:v>-0.21305002227337511</c:v>
                </c:pt>
                <c:pt idx="881">
                  <c:v>-0.21305895123558294</c:v>
                </c:pt>
                <c:pt idx="882">
                  <c:v>-0.21306788006788224</c:v>
                </c:pt>
                <c:pt idx="883">
                  <c:v>-0.21307680877026769</c:v>
                </c:pt>
                <c:pt idx="884">
                  <c:v>-0.21308573734273573</c:v>
                </c:pt>
                <c:pt idx="885">
                  <c:v>-0.21309466578529701</c:v>
                </c:pt>
                <c:pt idx="886">
                  <c:v>-0.21310359409794977</c:v>
                </c:pt>
                <c:pt idx="887">
                  <c:v>-0.21311252228069577</c:v>
                </c:pt>
                <c:pt idx="888">
                  <c:v>-0.21312145033353502</c:v>
                </c:pt>
                <c:pt idx="889">
                  <c:v>-0.21313037825646575</c:v>
                </c:pt>
                <c:pt idx="890">
                  <c:v>-0.21313930604949682</c:v>
                </c:pt>
                <c:pt idx="891">
                  <c:v>-0.21314823371263003</c:v>
                </c:pt>
                <c:pt idx="892">
                  <c:v>-0.21315716124585649</c:v>
                </c:pt>
                <c:pt idx="893">
                  <c:v>-0.21316608864918507</c:v>
                </c:pt>
                <c:pt idx="894">
                  <c:v>-0.21317501592261756</c:v>
                </c:pt>
                <c:pt idx="895">
                  <c:v>-0.21318394306615396</c:v>
                </c:pt>
                <c:pt idx="896">
                  <c:v>-0.21319287007979426</c:v>
                </c:pt>
                <c:pt idx="897">
                  <c:v>-0.2132017969635438</c:v>
                </c:pt>
                <c:pt idx="898">
                  <c:v>-0.2132107237174008</c:v>
                </c:pt>
                <c:pt idx="899">
                  <c:v>-0.2132196503413688</c:v>
                </c:pt>
                <c:pt idx="900">
                  <c:v>-0.21322857683544605</c:v>
                </c:pt>
                <c:pt idx="901">
                  <c:v>-0.21323750319963253</c:v>
                </c:pt>
                <c:pt idx="902">
                  <c:v>-0.21324642943394068</c:v>
                </c:pt>
                <c:pt idx="903">
                  <c:v>-0.21325535553835984</c:v>
                </c:pt>
                <c:pt idx="904">
                  <c:v>-0.21326428151289711</c:v>
                </c:pt>
                <c:pt idx="905">
                  <c:v>-0.2132732073575454</c:v>
                </c:pt>
                <c:pt idx="906">
                  <c:v>-0.21328213307231891</c:v>
                </c:pt>
                <c:pt idx="907">
                  <c:v>-0.21329105865721232</c:v>
                </c:pt>
                <c:pt idx="908">
                  <c:v>-0.2132999841122345</c:v>
                </c:pt>
                <c:pt idx="909">
                  <c:v>-0.21330890943737302</c:v>
                </c:pt>
                <c:pt idx="910">
                  <c:v>-0.21331783463264387</c:v>
                </c:pt>
                <c:pt idx="911">
                  <c:v>-0.21332675969803461</c:v>
                </c:pt>
                <c:pt idx="912">
                  <c:v>-0.2133356846335559</c:v>
                </c:pt>
                <c:pt idx="913">
                  <c:v>-0.21334460943920597</c:v>
                </c:pt>
                <c:pt idx="914">
                  <c:v>-0.21335353411498659</c:v>
                </c:pt>
                <c:pt idx="915">
                  <c:v>-0.21336245866090309</c:v>
                </c:pt>
                <c:pt idx="916">
                  <c:v>-0.21337138307695014</c:v>
                </c:pt>
                <c:pt idx="917">
                  <c:v>-0.21338030736313662</c:v>
                </c:pt>
                <c:pt idx="918">
                  <c:v>-0.21338923151945899</c:v>
                </c:pt>
                <c:pt idx="919">
                  <c:v>-0.21339815554591546</c:v>
                </c:pt>
                <c:pt idx="920">
                  <c:v>-0.21340707944251491</c:v>
                </c:pt>
                <c:pt idx="921">
                  <c:v>-0.21341600320925558</c:v>
                </c:pt>
                <c:pt idx="922">
                  <c:v>-0.21342492684613568</c:v>
                </c:pt>
                <c:pt idx="923">
                  <c:v>-0.21343385035316409</c:v>
                </c:pt>
                <c:pt idx="924">
                  <c:v>-0.21344277373033727</c:v>
                </c:pt>
                <c:pt idx="925">
                  <c:v>-0.21345169697764987</c:v>
                </c:pt>
                <c:pt idx="926">
                  <c:v>-0.2134606200951179</c:v>
                </c:pt>
                <c:pt idx="927">
                  <c:v>-0.21346954308273425</c:v>
                </c:pt>
                <c:pt idx="928">
                  <c:v>-0.21347846594050246</c:v>
                </c:pt>
                <c:pt idx="929">
                  <c:v>-0.21348738866842254</c:v>
                </c:pt>
                <c:pt idx="930">
                  <c:v>-0.21349631126649804</c:v>
                </c:pt>
                <c:pt idx="931">
                  <c:v>-0.21350523373472363</c:v>
                </c:pt>
                <c:pt idx="932">
                  <c:v>-0.2135141560731082</c:v>
                </c:pt>
                <c:pt idx="933">
                  <c:v>-0.21352307828165351</c:v>
                </c:pt>
                <c:pt idx="934">
                  <c:v>-0.21353200036035958</c:v>
                </c:pt>
                <c:pt idx="935">
                  <c:v>-0.21354092230921751</c:v>
                </c:pt>
                <c:pt idx="936">
                  <c:v>-0.21354984412824862</c:v>
                </c:pt>
                <c:pt idx="937">
                  <c:v>-0.21355876581744404</c:v>
                </c:pt>
                <c:pt idx="938">
                  <c:v>-0.21356768737679843</c:v>
                </c:pt>
                <c:pt idx="939">
                  <c:v>-0.21357660880632245</c:v>
                </c:pt>
                <c:pt idx="940">
                  <c:v>-0.21358553010601433</c:v>
                </c:pt>
                <c:pt idx="941">
                  <c:v>-0.21359445127587406</c:v>
                </c:pt>
                <c:pt idx="942">
                  <c:v>-0.21360337231591053</c:v>
                </c:pt>
                <c:pt idx="943">
                  <c:v>-0.21361229322611308</c:v>
                </c:pt>
                <c:pt idx="944">
                  <c:v>-0.21362121400649237</c:v>
                </c:pt>
                <c:pt idx="945">
                  <c:v>-0.21363013465704661</c:v>
                </c:pt>
                <c:pt idx="946">
                  <c:v>-0.21363905517777937</c:v>
                </c:pt>
                <c:pt idx="947">
                  <c:v>-0.21364797556868709</c:v>
                </c:pt>
                <c:pt idx="948">
                  <c:v>-0.21365689582977865</c:v>
                </c:pt>
                <c:pt idx="949">
                  <c:v>-0.2136658159610505</c:v>
                </c:pt>
                <c:pt idx="950">
                  <c:v>-0.21367473596250264</c:v>
                </c:pt>
                <c:pt idx="951">
                  <c:v>-0.21368365583413684</c:v>
                </c:pt>
                <c:pt idx="952">
                  <c:v>-0.21369257557596555</c:v>
                </c:pt>
                <c:pt idx="953">
                  <c:v>-0.21370149518796744</c:v>
                </c:pt>
                <c:pt idx="954">
                  <c:v>-0.21371041467016738</c:v>
                </c:pt>
                <c:pt idx="955">
                  <c:v>-0.21371933402255827</c:v>
                </c:pt>
                <c:pt idx="956">
                  <c:v>-0.21372825324512945</c:v>
                </c:pt>
                <c:pt idx="957">
                  <c:v>-0.21373717233790046</c:v>
                </c:pt>
                <c:pt idx="958">
                  <c:v>-0.21374609130086419</c:v>
                </c:pt>
                <c:pt idx="959">
                  <c:v>-0.21375501013402776</c:v>
                </c:pt>
                <c:pt idx="960">
                  <c:v>-0.21376392883738227</c:v>
                </c:pt>
                <c:pt idx="961">
                  <c:v>-0.21377284741093661</c:v>
                </c:pt>
                <c:pt idx="962">
                  <c:v>-0.21378176585469255</c:v>
                </c:pt>
                <c:pt idx="963">
                  <c:v>-0.2137906841686501</c:v>
                </c:pt>
                <c:pt idx="964">
                  <c:v>-0.21379960235280748</c:v>
                </c:pt>
                <c:pt idx="965">
                  <c:v>-0.21380852040716647</c:v>
                </c:pt>
                <c:pt idx="966">
                  <c:v>-0.21381743833173594</c:v>
                </c:pt>
                <c:pt idx="967">
                  <c:v>-0.21382635612650525</c:v>
                </c:pt>
                <c:pt idx="968">
                  <c:v>-0.21383527379148859</c:v>
                </c:pt>
                <c:pt idx="969">
                  <c:v>-0.21384419132668597</c:v>
                </c:pt>
                <c:pt idx="970">
                  <c:v>-0.21385310873208674</c:v>
                </c:pt>
                <c:pt idx="971">
                  <c:v>-0.2138620260077051</c:v>
                </c:pt>
                <c:pt idx="972">
                  <c:v>-0.21387094315353394</c:v>
                </c:pt>
                <c:pt idx="973">
                  <c:v>-0.21387986016957861</c:v>
                </c:pt>
                <c:pt idx="974">
                  <c:v>-0.21388877705583909</c:v>
                </c:pt>
                <c:pt idx="975">
                  <c:v>-0.21389769381231361</c:v>
                </c:pt>
                <c:pt idx="976">
                  <c:v>-0.21390661043901638</c:v>
                </c:pt>
                <c:pt idx="977">
                  <c:v>-0.21391552693593319</c:v>
                </c:pt>
                <c:pt idx="978">
                  <c:v>-0.21392444330307647</c:v>
                </c:pt>
                <c:pt idx="979">
                  <c:v>-0.21393335954044446</c:v>
                </c:pt>
                <c:pt idx="980">
                  <c:v>-0.21394227564804069</c:v>
                </c:pt>
                <c:pt idx="981">
                  <c:v>-0.21395119162585807</c:v>
                </c:pt>
                <c:pt idx="982">
                  <c:v>-0.21396010747390548</c:v>
                </c:pt>
                <c:pt idx="983">
                  <c:v>-0.21396902319218114</c:v>
                </c:pt>
                <c:pt idx="984">
                  <c:v>-0.21397793878069038</c:v>
                </c:pt>
                <c:pt idx="985">
                  <c:v>-0.21398685423942787</c:v>
                </c:pt>
                <c:pt idx="986">
                  <c:v>-0.21399576956840605</c:v>
                </c:pt>
                <c:pt idx="987">
                  <c:v>-0.2140046847676178</c:v>
                </c:pt>
                <c:pt idx="988">
                  <c:v>-0.21401359983706492</c:v>
                </c:pt>
                <c:pt idx="989">
                  <c:v>-0.21402251477675094</c:v>
                </c:pt>
                <c:pt idx="990">
                  <c:v>-0.21403142958667232</c:v>
                </c:pt>
                <c:pt idx="991">
                  <c:v>-0.21404034426683971</c:v>
                </c:pt>
                <c:pt idx="992">
                  <c:v>-0.21404925881724957</c:v>
                </c:pt>
                <c:pt idx="993">
                  <c:v>-0.21405817323789833</c:v>
                </c:pt>
                <c:pt idx="994">
                  <c:v>-0.21406708752879666</c:v>
                </c:pt>
                <c:pt idx="995">
                  <c:v>-0.21407600168993923</c:v>
                </c:pt>
                <c:pt idx="996">
                  <c:v>-0.21408491572133315</c:v>
                </c:pt>
                <c:pt idx="997">
                  <c:v>-0.21409382962297485</c:v>
                </c:pt>
                <c:pt idx="998">
                  <c:v>-0.21410274339487323</c:v>
                </c:pt>
                <c:pt idx="999">
                  <c:v>-0.21411165703701585</c:v>
                </c:pt>
                <c:pt idx="1000">
                  <c:v>-0.21412057054941513</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3.7</c:v>
                </c:pt>
                <c:pt idx="1">
                  <c:v>3.71</c:v>
                </c:pt>
                <c:pt idx="2">
                  <c:v>3.7199999999999998</c:v>
                </c:pt>
                <c:pt idx="3">
                  <c:v>3.7299999999999995</c:v>
                </c:pt>
                <c:pt idx="4">
                  <c:v>3.7399999999999993</c:v>
                </c:pt>
                <c:pt idx="5">
                  <c:v>3.7499999999999991</c:v>
                </c:pt>
                <c:pt idx="6">
                  <c:v>3.7599999999999989</c:v>
                </c:pt>
                <c:pt idx="7">
                  <c:v>3.7699999999999987</c:v>
                </c:pt>
                <c:pt idx="8">
                  <c:v>3.7799999999999985</c:v>
                </c:pt>
                <c:pt idx="9">
                  <c:v>3.7899999999999983</c:v>
                </c:pt>
                <c:pt idx="10">
                  <c:v>3.799999999999998</c:v>
                </c:pt>
                <c:pt idx="11">
                  <c:v>3.8099999999999978</c:v>
                </c:pt>
                <c:pt idx="12">
                  <c:v>3.8199999999999976</c:v>
                </c:pt>
                <c:pt idx="13">
                  <c:v>3.8299999999999974</c:v>
                </c:pt>
                <c:pt idx="14">
                  <c:v>3.8399999999999972</c:v>
                </c:pt>
                <c:pt idx="15">
                  <c:v>3.849999999999997</c:v>
                </c:pt>
                <c:pt idx="16">
                  <c:v>3.8599999999999968</c:v>
                </c:pt>
                <c:pt idx="17">
                  <c:v>3.8699999999999966</c:v>
                </c:pt>
                <c:pt idx="18">
                  <c:v>3.8799999999999963</c:v>
                </c:pt>
                <c:pt idx="19">
                  <c:v>3.8899999999999961</c:v>
                </c:pt>
                <c:pt idx="20">
                  <c:v>3.8999999999999959</c:v>
                </c:pt>
                <c:pt idx="21">
                  <c:v>3.9099999999999957</c:v>
                </c:pt>
                <c:pt idx="22">
                  <c:v>3.9199999999999955</c:v>
                </c:pt>
                <c:pt idx="23">
                  <c:v>3.9299999999999953</c:v>
                </c:pt>
                <c:pt idx="24">
                  <c:v>3.9399999999999951</c:v>
                </c:pt>
                <c:pt idx="25">
                  <c:v>3.9499999999999948</c:v>
                </c:pt>
                <c:pt idx="26">
                  <c:v>3.9599999999999946</c:v>
                </c:pt>
                <c:pt idx="27">
                  <c:v>3.9699999999999944</c:v>
                </c:pt>
                <c:pt idx="28">
                  <c:v>3.9799999999999942</c:v>
                </c:pt>
                <c:pt idx="29">
                  <c:v>3.989999999999994</c:v>
                </c:pt>
                <c:pt idx="30">
                  <c:v>3.9999999999999938</c:v>
                </c:pt>
                <c:pt idx="31">
                  <c:v>4.0099999999999936</c:v>
                </c:pt>
                <c:pt idx="32">
                  <c:v>4.0199999999999934</c:v>
                </c:pt>
                <c:pt idx="33">
                  <c:v>4.0299999999999931</c:v>
                </c:pt>
                <c:pt idx="34">
                  <c:v>4.0399999999999929</c:v>
                </c:pt>
                <c:pt idx="35">
                  <c:v>4.0499999999999927</c:v>
                </c:pt>
                <c:pt idx="36">
                  <c:v>4.0599999999999925</c:v>
                </c:pt>
                <c:pt idx="37">
                  <c:v>4.0699999999999923</c:v>
                </c:pt>
                <c:pt idx="38">
                  <c:v>4.0799999999999921</c:v>
                </c:pt>
                <c:pt idx="39">
                  <c:v>4.0899999999999919</c:v>
                </c:pt>
                <c:pt idx="40">
                  <c:v>4.0999999999999917</c:v>
                </c:pt>
                <c:pt idx="41">
                  <c:v>4.1099999999999914</c:v>
                </c:pt>
                <c:pt idx="42">
                  <c:v>4.1199999999999912</c:v>
                </c:pt>
                <c:pt idx="43">
                  <c:v>4.129999999999991</c:v>
                </c:pt>
                <c:pt idx="44">
                  <c:v>4.1399999999999908</c:v>
                </c:pt>
                <c:pt idx="45">
                  <c:v>4.1499999999999906</c:v>
                </c:pt>
                <c:pt idx="46">
                  <c:v>4.1599999999999904</c:v>
                </c:pt>
                <c:pt idx="47">
                  <c:v>4.1699999999999902</c:v>
                </c:pt>
                <c:pt idx="48">
                  <c:v>4.1799999999999899</c:v>
                </c:pt>
                <c:pt idx="49">
                  <c:v>4.1899999999999897</c:v>
                </c:pt>
                <c:pt idx="50">
                  <c:v>4.1999999999999895</c:v>
                </c:pt>
                <c:pt idx="51">
                  <c:v>4.2099999999999893</c:v>
                </c:pt>
                <c:pt idx="52">
                  <c:v>4.2199999999999891</c:v>
                </c:pt>
                <c:pt idx="53">
                  <c:v>4.2299999999999889</c:v>
                </c:pt>
                <c:pt idx="54">
                  <c:v>4.2399999999999887</c:v>
                </c:pt>
                <c:pt idx="55">
                  <c:v>4.2499999999999885</c:v>
                </c:pt>
                <c:pt idx="56">
                  <c:v>4.2599999999999882</c:v>
                </c:pt>
                <c:pt idx="57">
                  <c:v>4.269999999999988</c:v>
                </c:pt>
                <c:pt idx="58">
                  <c:v>4.2799999999999878</c:v>
                </c:pt>
                <c:pt idx="59">
                  <c:v>4.2899999999999876</c:v>
                </c:pt>
                <c:pt idx="60">
                  <c:v>4.2999999999999874</c:v>
                </c:pt>
                <c:pt idx="61">
                  <c:v>4.3099999999999872</c:v>
                </c:pt>
                <c:pt idx="62">
                  <c:v>4.319999999999987</c:v>
                </c:pt>
                <c:pt idx="63">
                  <c:v>4.3299999999999867</c:v>
                </c:pt>
                <c:pt idx="64">
                  <c:v>4.3399999999999865</c:v>
                </c:pt>
                <c:pt idx="65">
                  <c:v>4.3499999999999863</c:v>
                </c:pt>
                <c:pt idx="66">
                  <c:v>4.3599999999999861</c:v>
                </c:pt>
                <c:pt idx="67">
                  <c:v>4.3699999999999859</c:v>
                </c:pt>
                <c:pt idx="68">
                  <c:v>4.3799999999999857</c:v>
                </c:pt>
                <c:pt idx="69">
                  <c:v>4.3899999999999855</c:v>
                </c:pt>
                <c:pt idx="70">
                  <c:v>4.3999999999999853</c:v>
                </c:pt>
                <c:pt idx="71">
                  <c:v>4.409999999999985</c:v>
                </c:pt>
                <c:pt idx="72">
                  <c:v>4.4199999999999848</c:v>
                </c:pt>
                <c:pt idx="73">
                  <c:v>4.4299999999999846</c:v>
                </c:pt>
                <c:pt idx="74">
                  <c:v>4.4399999999999844</c:v>
                </c:pt>
                <c:pt idx="75">
                  <c:v>4.4499999999999842</c:v>
                </c:pt>
                <c:pt idx="76">
                  <c:v>4.459999999999984</c:v>
                </c:pt>
                <c:pt idx="77">
                  <c:v>4.4699999999999838</c:v>
                </c:pt>
                <c:pt idx="78">
                  <c:v>4.4799999999999836</c:v>
                </c:pt>
                <c:pt idx="79">
                  <c:v>4.4899999999999833</c:v>
                </c:pt>
                <c:pt idx="80">
                  <c:v>4.4999999999999831</c:v>
                </c:pt>
                <c:pt idx="81">
                  <c:v>4.5099999999999829</c:v>
                </c:pt>
                <c:pt idx="82">
                  <c:v>4.5199999999999827</c:v>
                </c:pt>
                <c:pt idx="83">
                  <c:v>4.5299999999999825</c:v>
                </c:pt>
                <c:pt idx="84">
                  <c:v>4.5399999999999823</c:v>
                </c:pt>
                <c:pt idx="85">
                  <c:v>4.5499999999999821</c:v>
                </c:pt>
                <c:pt idx="86">
                  <c:v>4.5599999999999818</c:v>
                </c:pt>
                <c:pt idx="87">
                  <c:v>4.5699999999999816</c:v>
                </c:pt>
                <c:pt idx="88">
                  <c:v>4.5799999999999814</c:v>
                </c:pt>
                <c:pt idx="89">
                  <c:v>4.5899999999999812</c:v>
                </c:pt>
                <c:pt idx="90">
                  <c:v>4.599999999999981</c:v>
                </c:pt>
                <c:pt idx="91">
                  <c:v>4.6099999999999808</c:v>
                </c:pt>
                <c:pt idx="92">
                  <c:v>4.6199999999999806</c:v>
                </c:pt>
                <c:pt idx="93">
                  <c:v>4.6299999999999804</c:v>
                </c:pt>
                <c:pt idx="94">
                  <c:v>4.6399999999999801</c:v>
                </c:pt>
                <c:pt idx="95">
                  <c:v>4.6499999999999799</c:v>
                </c:pt>
                <c:pt idx="96">
                  <c:v>4.6599999999999797</c:v>
                </c:pt>
                <c:pt idx="97">
                  <c:v>4.6699999999999795</c:v>
                </c:pt>
                <c:pt idx="98">
                  <c:v>4.6799999999999793</c:v>
                </c:pt>
                <c:pt idx="99">
                  <c:v>4.6899999999999791</c:v>
                </c:pt>
                <c:pt idx="100">
                  <c:v>4.6999999999999789</c:v>
                </c:pt>
                <c:pt idx="101">
                  <c:v>4.7099999999999786</c:v>
                </c:pt>
                <c:pt idx="102">
                  <c:v>4.7199999999999784</c:v>
                </c:pt>
                <c:pt idx="103">
                  <c:v>4.7299999999999782</c:v>
                </c:pt>
                <c:pt idx="104">
                  <c:v>4.739999999999978</c:v>
                </c:pt>
                <c:pt idx="105">
                  <c:v>4.7499999999999778</c:v>
                </c:pt>
                <c:pt idx="106">
                  <c:v>4.7599999999999776</c:v>
                </c:pt>
                <c:pt idx="107">
                  <c:v>4.7699999999999774</c:v>
                </c:pt>
                <c:pt idx="108">
                  <c:v>4.7799999999999772</c:v>
                </c:pt>
                <c:pt idx="109">
                  <c:v>4.7899999999999769</c:v>
                </c:pt>
                <c:pt idx="110">
                  <c:v>4.7999999999999767</c:v>
                </c:pt>
                <c:pt idx="111">
                  <c:v>4.8099999999999765</c:v>
                </c:pt>
                <c:pt idx="112">
                  <c:v>4.8199999999999763</c:v>
                </c:pt>
                <c:pt idx="113">
                  <c:v>4.8299999999999761</c:v>
                </c:pt>
                <c:pt idx="114">
                  <c:v>4.8399999999999759</c:v>
                </c:pt>
                <c:pt idx="115">
                  <c:v>4.8499999999999757</c:v>
                </c:pt>
                <c:pt idx="116">
                  <c:v>4.8599999999999755</c:v>
                </c:pt>
                <c:pt idx="117">
                  <c:v>4.8699999999999752</c:v>
                </c:pt>
                <c:pt idx="118">
                  <c:v>4.879999999999975</c:v>
                </c:pt>
                <c:pt idx="119">
                  <c:v>4.8899999999999748</c:v>
                </c:pt>
                <c:pt idx="120">
                  <c:v>4.8999999999999746</c:v>
                </c:pt>
                <c:pt idx="121">
                  <c:v>4.9099999999999744</c:v>
                </c:pt>
                <c:pt idx="122">
                  <c:v>4.9199999999999742</c:v>
                </c:pt>
                <c:pt idx="123">
                  <c:v>4.929999999999974</c:v>
                </c:pt>
                <c:pt idx="124">
                  <c:v>4.9399999999999737</c:v>
                </c:pt>
                <c:pt idx="125">
                  <c:v>4.9499999999999735</c:v>
                </c:pt>
                <c:pt idx="126">
                  <c:v>4.9599999999999733</c:v>
                </c:pt>
                <c:pt idx="127">
                  <c:v>4.9699999999999731</c:v>
                </c:pt>
                <c:pt idx="128">
                  <c:v>4.9799999999999729</c:v>
                </c:pt>
                <c:pt idx="129">
                  <c:v>4.9899999999999727</c:v>
                </c:pt>
                <c:pt idx="130">
                  <c:v>4.9999999999999725</c:v>
                </c:pt>
                <c:pt idx="131">
                  <c:v>5.0099999999999723</c:v>
                </c:pt>
                <c:pt idx="132">
                  <c:v>5.019999999999972</c:v>
                </c:pt>
                <c:pt idx="133">
                  <c:v>5.0299999999999718</c:v>
                </c:pt>
                <c:pt idx="134">
                  <c:v>5.0399999999999716</c:v>
                </c:pt>
                <c:pt idx="135">
                  <c:v>5.0499999999999714</c:v>
                </c:pt>
                <c:pt idx="136">
                  <c:v>5.0599999999999712</c:v>
                </c:pt>
                <c:pt idx="137">
                  <c:v>5.069999999999971</c:v>
                </c:pt>
                <c:pt idx="138">
                  <c:v>5.0799999999999708</c:v>
                </c:pt>
                <c:pt idx="139">
                  <c:v>5.0899999999999705</c:v>
                </c:pt>
                <c:pt idx="140">
                  <c:v>5.0999999999999703</c:v>
                </c:pt>
                <c:pt idx="141">
                  <c:v>5.1099999999999701</c:v>
                </c:pt>
                <c:pt idx="142">
                  <c:v>5.1199999999999699</c:v>
                </c:pt>
                <c:pt idx="143">
                  <c:v>5.1299999999999697</c:v>
                </c:pt>
                <c:pt idx="144">
                  <c:v>5.1399999999999695</c:v>
                </c:pt>
                <c:pt idx="145">
                  <c:v>5.1499999999999693</c:v>
                </c:pt>
                <c:pt idx="146">
                  <c:v>5.1599999999999691</c:v>
                </c:pt>
                <c:pt idx="147">
                  <c:v>5.1699999999999688</c:v>
                </c:pt>
                <c:pt idx="148">
                  <c:v>5.1799999999999686</c:v>
                </c:pt>
                <c:pt idx="149">
                  <c:v>5.1899999999999684</c:v>
                </c:pt>
                <c:pt idx="150">
                  <c:v>5.1999999999999682</c:v>
                </c:pt>
                <c:pt idx="151">
                  <c:v>5.209999999999968</c:v>
                </c:pt>
                <c:pt idx="152">
                  <c:v>5.2199999999999678</c:v>
                </c:pt>
                <c:pt idx="153">
                  <c:v>5.2299999999999676</c:v>
                </c:pt>
                <c:pt idx="154">
                  <c:v>5.2399999999999674</c:v>
                </c:pt>
                <c:pt idx="155">
                  <c:v>5.2499999999999671</c:v>
                </c:pt>
                <c:pt idx="156">
                  <c:v>5.2599999999999669</c:v>
                </c:pt>
                <c:pt idx="157">
                  <c:v>5.2699999999999667</c:v>
                </c:pt>
                <c:pt idx="158">
                  <c:v>5.2799999999999665</c:v>
                </c:pt>
                <c:pt idx="159">
                  <c:v>5.2899999999999663</c:v>
                </c:pt>
                <c:pt idx="160">
                  <c:v>5.2999999999999661</c:v>
                </c:pt>
                <c:pt idx="161">
                  <c:v>5.3099999999999659</c:v>
                </c:pt>
                <c:pt idx="162">
                  <c:v>5.3199999999999656</c:v>
                </c:pt>
                <c:pt idx="163">
                  <c:v>5.3299999999999654</c:v>
                </c:pt>
                <c:pt idx="164">
                  <c:v>5.3399999999999652</c:v>
                </c:pt>
                <c:pt idx="165">
                  <c:v>5.349999999999965</c:v>
                </c:pt>
                <c:pt idx="166">
                  <c:v>5.3599999999999648</c:v>
                </c:pt>
                <c:pt idx="167">
                  <c:v>5.3699999999999646</c:v>
                </c:pt>
                <c:pt idx="168">
                  <c:v>5.3799999999999644</c:v>
                </c:pt>
                <c:pt idx="169">
                  <c:v>5.3899999999999642</c:v>
                </c:pt>
                <c:pt idx="170">
                  <c:v>5.3999999999999639</c:v>
                </c:pt>
                <c:pt idx="171">
                  <c:v>5.4099999999999637</c:v>
                </c:pt>
                <c:pt idx="172">
                  <c:v>5.4199999999999635</c:v>
                </c:pt>
                <c:pt idx="173">
                  <c:v>5.4299999999999633</c:v>
                </c:pt>
                <c:pt idx="174">
                  <c:v>5.4399999999999631</c:v>
                </c:pt>
                <c:pt idx="175">
                  <c:v>5.4499999999999629</c:v>
                </c:pt>
                <c:pt idx="176">
                  <c:v>5.4599999999999627</c:v>
                </c:pt>
                <c:pt idx="177">
                  <c:v>5.4699999999999624</c:v>
                </c:pt>
                <c:pt idx="178">
                  <c:v>5.4799999999999622</c:v>
                </c:pt>
                <c:pt idx="179">
                  <c:v>5.489999999999962</c:v>
                </c:pt>
                <c:pt idx="180">
                  <c:v>5.4999999999999618</c:v>
                </c:pt>
                <c:pt idx="181">
                  <c:v>5.5099999999999616</c:v>
                </c:pt>
                <c:pt idx="182">
                  <c:v>5.5199999999999614</c:v>
                </c:pt>
                <c:pt idx="183">
                  <c:v>5.5299999999999612</c:v>
                </c:pt>
                <c:pt idx="184">
                  <c:v>5.539999999999961</c:v>
                </c:pt>
                <c:pt idx="185">
                  <c:v>5.5499999999999607</c:v>
                </c:pt>
                <c:pt idx="186">
                  <c:v>5.5599999999999605</c:v>
                </c:pt>
                <c:pt idx="187">
                  <c:v>5.5699999999999603</c:v>
                </c:pt>
                <c:pt idx="188">
                  <c:v>5.5799999999999601</c:v>
                </c:pt>
                <c:pt idx="189">
                  <c:v>5.5899999999999599</c:v>
                </c:pt>
                <c:pt idx="190">
                  <c:v>5.5999999999999597</c:v>
                </c:pt>
                <c:pt idx="191">
                  <c:v>5.6099999999999595</c:v>
                </c:pt>
                <c:pt idx="192">
                  <c:v>5.6199999999999593</c:v>
                </c:pt>
                <c:pt idx="193">
                  <c:v>5.629999999999959</c:v>
                </c:pt>
                <c:pt idx="194">
                  <c:v>5.6399999999999588</c:v>
                </c:pt>
                <c:pt idx="195">
                  <c:v>5.6499999999999586</c:v>
                </c:pt>
                <c:pt idx="196">
                  <c:v>5.6599999999999584</c:v>
                </c:pt>
                <c:pt idx="197">
                  <c:v>5.6699999999999582</c:v>
                </c:pt>
                <c:pt idx="198">
                  <c:v>5.679999999999958</c:v>
                </c:pt>
                <c:pt idx="199">
                  <c:v>5.6899999999999578</c:v>
                </c:pt>
                <c:pt idx="200">
                  <c:v>5.6999999999999575</c:v>
                </c:pt>
                <c:pt idx="201">
                  <c:v>5.7999999999999572</c:v>
                </c:pt>
                <c:pt idx="202">
                  <c:v>5.8999999999999568</c:v>
                </c:pt>
                <c:pt idx="203">
                  <c:v>5.9999999999999565</c:v>
                </c:pt>
                <c:pt idx="204">
                  <c:v>6.0999999999999561</c:v>
                </c:pt>
                <c:pt idx="205">
                  <c:v>6.1999999999999558</c:v>
                </c:pt>
                <c:pt idx="206">
                  <c:v>6.2999999999999554</c:v>
                </c:pt>
                <c:pt idx="207">
                  <c:v>6.3999999999999551</c:v>
                </c:pt>
                <c:pt idx="208">
                  <c:v>6.4999999999999547</c:v>
                </c:pt>
                <c:pt idx="209">
                  <c:v>6.5999999999999543</c:v>
                </c:pt>
                <c:pt idx="210">
                  <c:v>6.699999999999954</c:v>
                </c:pt>
                <c:pt idx="211">
                  <c:v>6.7999999999999536</c:v>
                </c:pt>
                <c:pt idx="212">
                  <c:v>6.8999999999999533</c:v>
                </c:pt>
                <c:pt idx="213">
                  <c:v>6.9999999999999529</c:v>
                </c:pt>
                <c:pt idx="214">
                  <c:v>7.0999999999999526</c:v>
                </c:pt>
                <c:pt idx="215">
                  <c:v>7.1999999999999522</c:v>
                </c:pt>
                <c:pt idx="216">
                  <c:v>7.2999999999999519</c:v>
                </c:pt>
                <c:pt idx="217">
                  <c:v>7.3999999999999515</c:v>
                </c:pt>
                <c:pt idx="218">
                  <c:v>7.4999999999999512</c:v>
                </c:pt>
                <c:pt idx="219">
                  <c:v>7.5999999999999508</c:v>
                </c:pt>
                <c:pt idx="220">
                  <c:v>7.6999999999999504</c:v>
                </c:pt>
                <c:pt idx="221">
                  <c:v>7.7999999999999501</c:v>
                </c:pt>
                <c:pt idx="222">
                  <c:v>7.8999999999999497</c:v>
                </c:pt>
                <c:pt idx="223">
                  <c:v>7.9999999999999494</c:v>
                </c:pt>
                <c:pt idx="224">
                  <c:v>8.0999999999999499</c:v>
                </c:pt>
                <c:pt idx="225">
                  <c:v>8.1999999999999496</c:v>
                </c:pt>
                <c:pt idx="226">
                  <c:v>8.2999999999999492</c:v>
                </c:pt>
                <c:pt idx="227">
                  <c:v>8.3999999999999488</c:v>
                </c:pt>
                <c:pt idx="228">
                  <c:v>8.4999999999999485</c:v>
                </c:pt>
                <c:pt idx="229">
                  <c:v>8.5999999999999481</c:v>
                </c:pt>
                <c:pt idx="230">
                  <c:v>8.6999999999999478</c:v>
                </c:pt>
                <c:pt idx="231">
                  <c:v>8.7999999999999474</c:v>
                </c:pt>
                <c:pt idx="232">
                  <c:v>8.8999999999999471</c:v>
                </c:pt>
                <c:pt idx="233">
                  <c:v>8.9999999999999467</c:v>
                </c:pt>
                <c:pt idx="234">
                  <c:v>9.0999999999999464</c:v>
                </c:pt>
                <c:pt idx="235">
                  <c:v>9.199999999999946</c:v>
                </c:pt>
                <c:pt idx="236">
                  <c:v>9.2999999999999456</c:v>
                </c:pt>
                <c:pt idx="237">
                  <c:v>9.3999999999999453</c:v>
                </c:pt>
                <c:pt idx="238">
                  <c:v>9.4999999999999449</c:v>
                </c:pt>
                <c:pt idx="239">
                  <c:v>9.5999999999999446</c:v>
                </c:pt>
                <c:pt idx="240">
                  <c:v>9.6999999999999442</c:v>
                </c:pt>
                <c:pt idx="241">
                  <c:v>9.7999999999999439</c:v>
                </c:pt>
                <c:pt idx="242">
                  <c:v>9.8999999999999435</c:v>
                </c:pt>
                <c:pt idx="243">
                  <c:v>9.9999999999999432</c:v>
                </c:pt>
                <c:pt idx="244">
                  <c:v>10.099999999999943</c:v>
                </c:pt>
                <c:pt idx="245">
                  <c:v>10.199999999999942</c:v>
                </c:pt>
                <c:pt idx="246">
                  <c:v>10.299999999999942</c:v>
                </c:pt>
                <c:pt idx="247">
                  <c:v>10.399999999999942</c:v>
                </c:pt>
                <c:pt idx="248">
                  <c:v>10.499999999999941</c:v>
                </c:pt>
                <c:pt idx="249">
                  <c:v>10.599999999999941</c:v>
                </c:pt>
                <c:pt idx="250">
                  <c:v>10.699999999999941</c:v>
                </c:pt>
                <c:pt idx="251">
                  <c:v>10.79999999999994</c:v>
                </c:pt>
                <c:pt idx="252">
                  <c:v>10.89999999999994</c:v>
                </c:pt>
                <c:pt idx="253">
                  <c:v>10.99999999999994</c:v>
                </c:pt>
                <c:pt idx="254">
                  <c:v>11.099999999999939</c:v>
                </c:pt>
                <c:pt idx="255">
                  <c:v>11.199999999999939</c:v>
                </c:pt>
                <c:pt idx="256">
                  <c:v>11.299999999999939</c:v>
                </c:pt>
                <c:pt idx="257">
                  <c:v>11.399999999999938</c:v>
                </c:pt>
                <c:pt idx="258">
                  <c:v>11.499999999999938</c:v>
                </c:pt>
                <c:pt idx="259">
                  <c:v>11.599999999999937</c:v>
                </c:pt>
                <c:pt idx="260">
                  <c:v>11.699999999999937</c:v>
                </c:pt>
                <c:pt idx="261">
                  <c:v>11.799999999999937</c:v>
                </c:pt>
                <c:pt idx="262">
                  <c:v>11.899999999999936</c:v>
                </c:pt>
                <c:pt idx="263">
                  <c:v>11.999999999999936</c:v>
                </c:pt>
                <c:pt idx="264">
                  <c:v>12.099999999999936</c:v>
                </c:pt>
                <c:pt idx="265">
                  <c:v>12.199999999999935</c:v>
                </c:pt>
                <c:pt idx="266">
                  <c:v>12.299999999999935</c:v>
                </c:pt>
                <c:pt idx="267">
                  <c:v>12.399999999999935</c:v>
                </c:pt>
                <c:pt idx="268">
                  <c:v>12.499999999999934</c:v>
                </c:pt>
                <c:pt idx="269">
                  <c:v>12.599999999999934</c:v>
                </c:pt>
                <c:pt idx="270">
                  <c:v>12.699999999999934</c:v>
                </c:pt>
                <c:pt idx="271">
                  <c:v>12.799999999999933</c:v>
                </c:pt>
                <c:pt idx="272">
                  <c:v>12.899999999999933</c:v>
                </c:pt>
                <c:pt idx="273">
                  <c:v>12.999999999999932</c:v>
                </c:pt>
                <c:pt idx="274">
                  <c:v>13.099999999999932</c:v>
                </c:pt>
                <c:pt idx="275">
                  <c:v>13.199999999999932</c:v>
                </c:pt>
                <c:pt idx="276">
                  <c:v>13.299999999999931</c:v>
                </c:pt>
                <c:pt idx="277">
                  <c:v>13.399999999999931</c:v>
                </c:pt>
                <c:pt idx="278">
                  <c:v>13.499999999999931</c:v>
                </c:pt>
                <c:pt idx="279">
                  <c:v>13.59999999999993</c:v>
                </c:pt>
                <c:pt idx="280">
                  <c:v>13.69999999999993</c:v>
                </c:pt>
                <c:pt idx="281">
                  <c:v>13.79999999999993</c:v>
                </c:pt>
                <c:pt idx="282">
                  <c:v>13.899999999999929</c:v>
                </c:pt>
                <c:pt idx="283">
                  <c:v>13.999999999999929</c:v>
                </c:pt>
                <c:pt idx="284">
                  <c:v>14.099999999999929</c:v>
                </c:pt>
                <c:pt idx="285">
                  <c:v>14.199999999999928</c:v>
                </c:pt>
                <c:pt idx="286">
                  <c:v>14.299999999999928</c:v>
                </c:pt>
                <c:pt idx="287">
                  <c:v>14.399999999999928</c:v>
                </c:pt>
                <c:pt idx="288">
                  <c:v>14.499999999999927</c:v>
                </c:pt>
                <c:pt idx="289">
                  <c:v>14.599999999999927</c:v>
                </c:pt>
                <c:pt idx="290">
                  <c:v>14.699999999999926</c:v>
                </c:pt>
                <c:pt idx="291">
                  <c:v>14.799999999999926</c:v>
                </c:pt>
                <c:pt idx="292">
                  <c:v>14.899999999999926</c:v>
                </c:pt>
                <c:pt idx="293">
                  <c:v>14.999999999999925</c:v>
                </c:pt>
                <c:pt idx="294">
                  <c:v>15.099999999999925</c:v>
                </c:pt>
                <c:pt idx="295">
                  <c:v>15.199999999999925</c:v>
                </c:pt>
                <c:pt idx="296">
                  <c:v>15.299999999999924</c:v>
                </c:pt>
                <c:pt idx="297">
                  <c:v>15.399999999999924</c:v>
                </c:pt>
                <c:pt idx="298">
                  <c:v>15.499999999999924</c:v>
                </c:pt>
                <c:pt idx="299">
                  <c:v>15.599999999999923</c:v>
                </c:pt>
                <c:pt idx="300">
                  <c:v>15.699999999999923</c:v>
                </c:pt>
                <c:pt idx="301">
                  <c:v>15.799999999999923</c:v>
                </c:pt>
                <c:pt idx="302">
                  <c:v>15.899999999999922</c:v>
                </c:pt>
                <c:pt idx="303">
                  <c:v>15.999999999999922</c:v>
                </c:pt>
                <c:pt idx="304">
                  <c:v>16.099999999999923</c:v>
                </c:pt>
                <c:pt idx="305">
                  <c:v>16.199999999999925</c:v>
                </c:pt>
                <c:pt idx="306">
                  <c:v>16.299999999999926</c:v>
                </c:pt>
                <c:pt idx="307">
                  <c:v>16.399999999999928</c:v>
                </c:pt>
                <c:pt idx="308">
                  <c:v>16.499999999999929</c:v>
                </c:pt>
                <c:pt idx="309">
                  <c:v>16.59999999999993</c:v>
                </c:pt>
                <c:pt idx="310">
                  <c:v>16.699999999999932</c:v>
                </c:pt>
                <c:pt idx="311">
                  <c:v>16.799999999999933</c:v>
                </c:pt>
                <c:pt idx="312">
                  <c:v>16.899999999999935</c:v>
                </c:pt>
                <c:pt idx="313">
                  <c:v>16.999999999999936</c:v>
                </c:pt>
                <c:pt idx="314">
                  <c:v>17.099999999999937</c:v>
                </c:pt>
                <c:pt idx="315">
                  <c:v>17.199999999999939</c:v>
                </c:pt>
                <c:pt idx="316">
                  <c:v>17.29999999999994</c:v>
                </c:pt>
                <c:pt idx="317">
                  <c:v>17.399999999999942</c:v>
                </c:pt>
                <c:pt idx="318">
                  <c:v>17.499999999999943</c:v>
                </c:pt>
                <c:pt idx="319">
                  <c:v>17.599999999999945</c:v>
                </c:pt>
                <c:pt idx="320">
                  <c:v>17.699999999999946</c:v>
                </c:pt>
                <c:pt idx="321">
                  <c:v>17.799999999999947</c:v>
                </c:pt>
                <c:pt idx="322">
                  <c:v>17.899999999999949</c:v>
                </c:pt>
                <c:pt idx="323">
                  <c:v>17.99999999999995</c:v>
                </c:pt>
                <c:pt idx="324">
                  <c:v>18.099999999999952</c:v>
                </c:pt>
                <c:pt idx="325">
                  <c:v>18.199999999999953</c:v>
                </c:pt>
                <c:pt idx="326">
                  <c:v>18.299999999999955</c:v>
                </c:pt>
                <c:pt idx="327">
                  <c:v>18.399999999999956</c:v>
                </c:pt>
                <c:pt idx="328">
                  <c:v>18.499999999999957</c:v>
                </c:pt>
                <c:pt idx="329">
                  <c:v>18.599999999999959</c:v>
                </c:pt>
                <c:pt idx="330">
                  <c:v>18.69999999999996</c:v>
                </c:pt>
                <c:pt idx="331">
                  <c:v>18.799999999999962</c:v>
                </c:pt>
                <c:pt idx="332">
                  <c:v>18.899999999999963</c:v>
                </c:pt>
                <c:pt idx="333">
                  <c:v>18.999999999999964</c:v>
                </c:pt>
                <c:pt idx="334">
                  <c:v>19.099999999999966</c:v>
                </c:pt>
                <c:pt idx="335">
                  <c:v>19.199999999999967</c:v>
                </c:pt>
                <c:pt idx="336">
                  <c:v>19.299999999999969</c:v>
                </c:pt>
                <c:pt idx="337">
                  <c:v>19.39999999999997</c:v>
                </c:pt>
                <c:pt idx="338">
                  <c:v>19.499999999999972</c:v>
                </c:pt>
                <c:pt idx="339">
                  <c:v>19.599999999999973</c:v>
                </c:pt>
                <c:pt idx="340">
                  <c:v>19.699999999999974</c:v>
                </c:pt>
                <c:pt idx="341">
                  <c:v>19.799999999999976</c:v>
                </c:pt>
                <c:pt idx="342">
                  <c:v>19.899999999999977</c:v>
                </c:pt>
                <c:pt idx="343">
                  <c:v>19.999999999999979</c:v>
                </c:pt>
                <c:pt idx="344">
                  <c:v>20.09999999999998</c:v>
                </c:pt>
                <c:pt idx="345">
                  <c:v>20.199999999999982</c:v>
                </c:pt>
                <c:pt idx="346">
                  <c:v>20.299999999999983</c:v>
                </c:pt>
                <c:pt idx="347">
                  <c:v>20.399999999999984</c:v>
                </c:pt>
                <c:pt idx="348">
                  <c:v>20.499999999999986</c:v>
                </c:pt>
                <c:pt idx="349">
                  <c:v>20.599999999999987</c:v>
                </c:pt>
                <c:pt idx="350">
                  <c:v>20.699999999999989</c:v>
                </c:pt>
                <c:pt idx="351">
                  <c:v>20.79999999999999</c:v>
                </c:pt>
                <c:pt idx="352">
                  <c:v>20.899999999999991</c:v>
                </c:pt>
                <c:pt idx="353">
                  <c:v>20.999999999999993</c:v>
                </c:pt>
                <c:pt idx="354">
                  <c:v>21.099999999999994</c:v>
                </c:pt>
                <c:pt idx="355">
                  <c:v>21.199999999999996</c:v>
                </c:pt>
                <c:pt idx="356">
                  <c:v>21.299999999999997</c:v>
                </c:pt>
                <c:pt idx="357">
                  <c:v>21.4</c:v>
                </c:pt>
                <c:pt idx="358">
                  <c:v>21.5</c:v>
                </c:pt>
                <c:pt idx="359">
                  <c:v>21.6</c:v>
                </c:pt>
                <c:pt idx="360">
                  <c:v>21.700000000000003</c:v>
                </c:pt>
                <c:pt idx="361">
                  <c:v>21.800000000000004</c:v>
                </c:pt>
                <c:pt idx="362">
                  <c:v>21.900000000000006</c:v>
                </c:pt>
                <c:pt idx="363">
                  <c:v>22.000000000000007</c:v>
                </c:pt>
                <c:pt idx="364">
                  <c:v>22.100000000000009</c:v>
                </c:pt>
                <c:pt idx="365">
                  <c:v>22.20000000000001</c:v>
                </c:pt>
                <c:pt idx="366">
                  <c:v>22.300000000000011</c:v>
                </c:pt>
                <c:pt idx="367">
                  <c:v>22.400000000000013</c:v>
                </c:pt>
                <c:pt idx="368">
                  <c:v>22.500000000000014</c:v>
                </c:pt>
                <c:pt idx="369">
                  <c:v>22.600000000000016</c:v>
                </c:pt>
                <c:pt idx="370">
                  <c:v>22.700000000000017</c:v>
                </c:pt>
                <c:pt idx="371">
                  <c:v>22.800000000000018</c:v>
                </c:pt>
                <c:pt idx="372">
                  <c:v>22.90000000000002</c:v>
                </c:pt>
                <c:pt idx="373">
                  <c:v>23.000000000000021</c:v>
                </c:pt>
                <c:pt idx="374">
                  <c:v>23.100000000000023</c:v>
                </c:pt>
                <c:pt idx="375">
                  <c:v>23.200000000000024</c:v>
                </c:pt>
                <c:pt idx="376">
                  <c:v>23.300000000000026</c:v>
                </c:pt>
                <c:pt idx="377">
                  <c:v>23.400000000000027</c:v>
                </c:pt>
                <c:pt idx="378">
                  <c:v>23.500000000000028</c:v>
                </c:pt>
                <c:pt idx="379">
                  <c:v>23.60000000000003</c:v>
                </c:pt>
                <c:pt idx="380">
                  <c:v>23.700000000000031</c:v>
                </c:pt>
                <c:pt idx="381">
                  <c:v>23.800000000000033</c:v>
                </c:pt>
                <c:pt idx="382">
                  <c:v>23.900000000000034</c:v>
                </c:pt>
                <c:pt idx="383">
                  <c:v>24.000000000000036</c:v>
                </c:pt>
                <c:pt idx="384">
                  <c:v>24.100000000000037</c:v>
                </c:pt>
                <c:pt idx="385">
                  <c:v>24.200000000000038</c:v>
                </c:pt>
                <c:pt idx="386">
                  <c:v>24.30000000000004</c:v>
                </c:pt>
                <c:pt idx="387">
                  <c:v>24.400000000000041</c:v>
                </c:pt>
                <c:pt idx="388">
                  <c:v>24.500000000000043</c:v>
                </c:pt>
                <c:pt idx="389">
                  <c:v>24.600000000000044</c:v>
                </c:pt>
                <c:pt idx="390">
                  <c:v>24.700000000000045</c:v>
                </c:pt>
                <c:pt idx="391">
                  <c:v>24.800000000000047</c:v>
                </c:pt>
                <c:pt idx="392">
                  <c:v>24.900000000000048</c:v>
                </c:pt>
                <c:pt idx="393">
                  <c:v>25.00000000000005</c:v>
                </c:pt>
                <c:pt idx="394">
                  <c:v>25.100000000000051</c:v>
                </c:pt>
                <c:pt idx="395">
                  <c:v>25.200000000000053</c:v>
                </c:pt>
                <c:pt idx="396">
                  <c:v>25.300000000000054</c:v>
                </c:pt>
                <c:pt idx="397">
                  <c:v>25.400000000000055</c:v>
                </c:pt>
                <c:pt idx="398">
                  <c:v>25.500000000000057</c:v>
                </c:pt>
                <c:pt idx="399">
                  <c:v>25.600000000000058</c:v>
                </c:pt>
                <c:pt idx="400">
                  <c:v>25.70000000000006</c:v>
                </c:pt>
                <c:pt idx="401">
                  <c:v>25.800000000000061</c:v>
                </c:pt>
                <c:pt idx="402">
                  <c:v>25.900000000000063</c:v>
                </c:pt>
                <c:pt idx="403">
                  <c:v>26.000000000000064</c:v>
                </c:pt>
                <c:pt idx="404">
                  <c:v>26.100000000000065</c:v>
                </c:pt>
                <c:pt idx="405">
                  <c:v>26.200000000000067</c:v>
                </c:pt>
                <c:pt idx="406">
                  <c:v>26.300000000000068</c:v>
                </c:pt>
                <c:pt idx="407">
                  <c:v>26.40000000000007</c:v>
                </c:pt>
                <c:pt idx="408">
                  <c:v>26.500000000000071</c:v>
                </c:pt>
                <c:pt idx="409">
                  <c:v>26.600000000000072</c:v>
                </c:pt>
                <c:pt idx="410">
                  <c:v>26.700000000000074</c:v>
                </c:pt>
                <c:pt idx="411">
                  <c:v>26.800000000000075</c:v>
                </c:pt>
                <c:pt idx="412">
                  <c:v>26.900000000000077</c:v>
                </c:pt>
                <c:pt idx="413">
                  <c:v>27.000000000000078</c:v>
                </c:pt>
                <c:pt idx="414">
                  <c:v>27.10000000000008</c:v>
                </c:pt>
                <c:pt idx="415">
                  <c:v>27.200000000000081</c:v>
                </c:pt>
                <c:pt idx="416">
                  <c:v>27.300000000000082</c:v>
                </c:pt>
                <c:pt idx="417">
                  <c:v>27.400000000000084</c:v>
                </c:pt>
                <c:pt idx="418">
                  <c:v>27.500000000000085</c:v>
                </c:pt>
                <c:pt idx="419">
                  <c:v>27.600000000000087</c:v>
                </c:pt>
                <c:pt idx="420">
                  <c:v>27.700000000000088</c:v>
                </c:pt>
                <c:pt idx="421">
                  <c:v>27.80000000000009</c:v>
                </c:pt>
                <c:pt idx="422">
                  <c:v>27.900000000000091</c:v>
                </c:pt>
                <c:pt idx="423">
                  <c:v>28.000000000000092</c:v>
                </c:pt>
                <c:pt idx="424">
                  <c:v>28.100000000000094</c:v>
                </c:pt>
                <c:pt idx="425">
                  <c:v>28.200000000000095</c:v>
                </c:pt>
                <c:pt idx="426">
                  <c:v>28.300000000000097</c:v>
                </c:pt>
                <c:pt idx="427">
                  <c:v>28.400000000000098</c:v>
                </c:pt>
                <c:pt idx="428">
                  <c:v>28.500000000000099</c:v>
                </c:pt>
                <c:pt idx="429">
                  <c:v>28.600000000000101</c:v>
                </c:pt>
                <c:pt idx="430">
                  <c:v>28.700000000000102</c:v>
                </c:pt>
                <c:pt idx="431">
                  <c:v>28.800000000000104</c:v>
                </c:pt>
                <c:pt idx="432">
                  <c:v>28.900000000000105</c:v>
                </c:pt>
                <c:pt idx="433">
                  <c:v>29.000000000000107</c:v>
                </c:pt>
                <c:pt idx="434">
                  <c:v>29.100000000000108</c:v>
                </c:pt>
                <c:pt idx="435">
                  <c:v>29.200000000000109</c:v>
                </c:pt>
                <c:pt idx="436">
                  <c:v>29.300000000000111</c:v>
                </c:pt>
                <c:pt idx="437">
                  <c:v>29.400000000000112</c:v>
                </c:pt>
                <c:pt idx="438">
                  <c:v>29.500000000000114</c:v>
                </c:pt>
                <c:pt idx="439">
                  <c:v>29.600000000000115</c:v>
                </c:pt>
                <c:pt idx="440">
                  <c:v>29.700000000000117</c:v>
                </c:pt>
                <c:pt idx="441">
                  <c:v>29.800000000000118</c:v>
                </c:pt>
                <c:pt idx="442">
                  <c:v>29.900000000000119</c:v>
                </c:pt>
                <c:pt idx="443">
                  <c:v>30.000000000000121</c:v>
                </c:pt>
                <c:pt idx="444">
                  <c:v>30.100000000000122</c:v>
                </c:pt>
                <c:pt idx="445">
                  <c:v>30.200000000000124</c:v>
                </c:pt>
                <c:pt idx="446">
                  <c:v>30.300000000000125</c:v>
                </c:pt>
                <c:pt idx="447">
                  <c:v>30.400000000000126</c:v>
                </c:pt>
                <c:pt idx="448">
                  <c:v>30.500000000000128</c:v>
                </c:pt>
                <c:pt idx="449">
                  <c:v>30.600000000000129</c:v>
                </c:pt>
                <c:pt idx="450">
                  <c:v>30.700000000000131</c:v>
                </c:pt>
                <c:pt idx="451">
                  <c:v>30.800000000000132</c:v>
                </c:pt>
                <c:pt idx="452">
                  <c:v>30.900000000000134</c:v>
                </c:pt>
                <c:pt idx="453">
                  <c:v>31.000000000000135</c:v>
                </c:pt>
                <c:pt idx="454">
                  <c:v>31.100000000000136</c:v>
                </c:pt>
                <c:pt idx="455">
                  <c:v>31.200000000000138</c:v>
                </c:pt>
                <c:pt idx="456">
                  <c:v>31.300000000000139</c:v>
                </c:pt>
                <c:pt idx="457">
                  <c:v>31.400000000000141</c:v>
                </c:pt>
                <c:pt idx="458">
                  <c:v>31.500000000000142</c:v>
                </c:pt>
                <c:pt idx="459">
                  <c:v>31.600000000000144</c:v>
                </c:pt>
                <c:pt idx="460">
                  <c:v>31.700000000000145</c:v>
                </c:pt>
                <c:pt idx="461">
                  <c:v>31.800000000000146</c:v>
                </c:pt>
                <c:pt idx="462">
                  <c:v>31.900000000000148</c:v>
                </c:pt>
                <c:pt idx="463">
                  <c:v>32.000000000000149</c:v>
                </c:pt>
                <c:pt idx="464">
                  <c:v>32.100000000000151</c:v>
                </c:pt>
                <c:pt idx="465">
                  <c:v>32.200000000000152</c:v>
                </c:pt>
                <c:pt idx="466">
                  <c:v>32.300000000000153</c:v>
                </c:pt>
                <c:pt idx="467">
                  <c:v>32.400000000000155</c:v>
                </c:pt>
                <c:pt idx="468">
                  <c:v>32.500000000000156</c:v>
                </c:pt>
                <c:pt idx="469">
                  <c:v>32.600000000000158</c:v>
                </c:pt>
                <c:pt idx="470">
                  <c:v>32.700000000000159</c:v>
                </c:pt>
                <c:pt idx="471">
                  <c:v>32.800000000000161</c:v>
                </c:pt>
                <c:pt idx="472">
                  <c:v>32.900000000000162</c:v>
                </c:pt>
                <c:pt idx="473">
                  <c:v>33.000000000000163</c:v>
                </c:pt>
                <c:pt idx="474">
                  <c:v>33.100000000000165</c:v>
                </c:pt>
                <c:pt idx="475">
                  <c:v>33.200000000000166</c:v>
                </c:pt>
                <c:pt idx="476">
                  <c:v>33.300000000000168</c:v>
                </c:pt>
                <c:pt idx="477">
                  <c:v>33.400000000000169</c:v>
                </c:pt>
                <c:pt idx="478">
                  <c:v>33.500000000000171</c:v>
                </c:pt>
                <c:pt idx="479">
                  <c:v>33.600000000000172</c:v>
                </c:pt>
                <c:pt idx="480">
                  <c:v>33.700000000000173</c:v>
                </c:pt>
                <c:pt idx="481">
                  <c:v>33.800000000000175</c:v>
                </c:pt>
                <c:pt idx="482">
                  <c:v>33.900000000000176</c:v>
                </c:pt>
                <c:pt idx="483">
                  <c:v>34.000000000000178</c:v>
                </c:pt>
                <c:pt idx="484">
                  <c:v>34.100000000000179</c:v>
                </c:pt>
                <c:pt idx="485">
                  <c:v>34.20000000000018</c:v>
                </c:pt>
                <c:pt idx="486">
                  <c:v>34.300000000000182</c:v>
                </c:pt>
                <c:pt idx="487">
                  <c:v>34.400000000000183</c:v>
                </c:pt>
                <c:pt idx="488">
                  <c:v>34.500000000000185</c:v>
                </c:pt>
                <c:pt idx="489">
                  <c:v>34.600000000000186</c:v>
                </c:pt>
                <c:pt idx="490">
                  <c:v>34.700000000000188</c:v>
                </c:pt>
                <c:pt idx="491">
                  <c:v>34.800000000000189</c:v>
                </c:pt>
                <c:pt idx="492">
                  <c:v>34.90000000000019</c:v>
                </c:pt>
                <c:pt idx="493">
                  <c:v>35.000000000000192</c:v>
                </c:pt>
                <c:pt idx="494">
                  <c:v>35.100000000000193</c:v>
                </c:pt>
                <c:pt idx="495">
                  <c:v>35.200000000000195</c:v>
                </c:pt>
                <c:pt idx="496">
                  <c:v>35.300000000000196</c:v>
                </c:pt>
                <c:pt idx="497">
                  <c:v>35.400000000000198</c:v>
                </c:pt>
                <c:pt idx="498">
                  <c:v>35.500000000000199</c:v>
                </c:pt>
                <c:pt idx="499">
                  <c:v>35.6000000000002</c:v>
                </c:pt>
                <c:pt idx="500">
                  <c:v>35.700000000000202</c:v>
                </c:pt>
                <c:pt idx="501">
                  <c:v>35.800000000000203</c:v>
                </c:pt>
                <c:pt idx="502">
                  <c:v>35.900000000000205</c:v>
                </c:pt>
                <c:pt idx="503">
                  <c:v>36.000000000000206</c:v>
                </c:pt>
                <c:pt idx="504">
                  <c:v>36.100000000000207</c:v>
                </c:pt>
                <c:pt idx="505">
                  <c:v>36.200000000000209</c:v>
                </c:pt>
                <c:pt idx="506">
                  <c:v>36.30000000000021</c:v>
                </c:pt>
                <c:pt idx="507">
                  <c:v>36.400000000000212</c:v>
                </c:pt>
                <c:pt idx="508">
                  <c:v>36.500000000000213</c:v>
                </c:pt>
                <c:pt idx="509">
                  <c:v>36.600000000000215</c:v>
                </c:pt>
                <c:pt idx="510">
                  <c:v>36.700000000000216</c:v>
                </c:pt>
                <c:pt idx="511">
                  <c:v>36.800000000000217</c:v>
                </c:pt>
                <c:pt idx="512">
                  <c:v>36.900000000000219</c:v>
                </c:pt>
                <c:pt idx="513">
                  <c:v>37.00000000000022</c:v>
                </c:pt>
                <c:pt idx="514">
                  <c:v>37.100000000000222</c:v>
                </c:pt>
                <c:pt idx="515">
                  <c:v>37.200000000000223</c:v>
                </c:pt>
                <c:pt idx="516">
                  <c:v>37.300000000000225</c:v>
                </c:pt>
                <c:pt idx="517">
                  <c:v>37.400000000000226</c:v>
                </c:pt>
                <c:pt idx="518">
                  <c:v>37.500000000000227</c:v>
                </c:pt>
                <c:pt idx="519">
                  <c:v>37.600000000000229</c:v>
                </c:pt>
                <c:pt idx="520">
                  <c:v>37.70000000000023</c:v>
                </c:pt>
                <c:pt idx="521">
                  <c:v>37.800000000000232</c:v>
                </c:pt>
                <c:pt idx="522">
                  <c:v>37.900000000000233</c:v>
                </c:pt>
                <c:pt idx="523">
                  <c:v>38.000000000000234</c:v>
                </c:pt>
                <c:pt idx="524">
                  <c:v>38.100000000000236</c:v>
                </c:pt>
                <c:pt idx="525">
                  <c:v>38.200000000000237</c:v>
                </c:pt>
                <c:pt idx="526">
                  <c:v>38.300000000000239</c:v>
                </c:pt>
                <c:pt idx="527">
                  <c:v>38.40000000000024</c:v>
                </c:pt>
                <c:pt idx="528">
                  <c:v>38.500000000000242</c:v>
                </c:pt>
                <c:pt idx="529">
                  <c:v>38.600000000000243</c:v>
                </c:pt>
                <c:pt idx="530">
                  <c:v>38.700000000000244</c:v>
                </c:pt>
                <c:pt idx="531">
                  <c:v>38.800000000000246</c:v>
                </c:pt>
                <c:pt idx="532">
                  <c:v>38.900000000000247</c:v>
                </c:pt>
                <c:pt idx="533">
                  <c:v>39.000000000000249</c:v>
                </c:pt>
                <c:pt idx="534">
                  <c:v>39.10000000000025</c:v>
                </c:pt>
                <c:pt idx="535">
                  <c:v>39.200000000000252</c:v>
                </c:pt>
                <c:pt idx="536">
                  <c:v>39.300000000000253</c:v>
                </c:pt>
                <c:pt idx="537">
                  <c:v>39.400000000000254</c:v>
                </c:pt>
                <c:pt idx="538">
                  <c:v>39.500000000000256</c:v>
                </c:pt>
                <c:pt idx="539">
                  <c:v>39.600000000000257</c:v>
                </c:pt>
                <c:pt idx="540">
                  <c:v>39.700000000000259</c:v>
                </c:pt>
                <c:pt idx="541">
                  <c:v>39.80000000000026</c:v>
                </c:pt>
                <c:pt idx="542">
                  <c:v>39.900000000000261</c:v>
                </c:pt>
                <c:pt idx="543">
                  <c:v>40.000000000000263</c:v>
                </c:pt>
                <c:pt idx="544">
                  <c:v>40.100000000000264</c:v>
                </c:pt>
                <c:pt idx="545">
                  <c:v>40.200000000000266</c:v>
                </c:pt>
                <c:pt idx="546">
                  <c:v>40.300000000000267</c:v>
                </c:pt>
                <c:pt idx="547">
                  <c:v>40.400000000000269</c:v>
                </c:pt>
                <c:pt idx="548">
                  <c:v>40.50000000000027</c:v>
                </c:pt>
                <c:pt idx="549">
                  <c:v>40.600000000000271</c:v>
                </c:pt>
                <c:pt idx="550">
                  <c:v>40.700000000000273</c:v>
                </c:pt>
                <c:pt idx="551">
                  <c:v>40.800000000000274</c:v>
                </c:pt>
                <c:pt idx="552">
                  <c:v>40.900000000000276</c:v>
                </c:pt>
                <c:pt idx="553">
                  <c:v>41.000000000000277</c:v>
                </c:pt>
                <c:pt idx="554">
                  <c:v>41.100000000000279</c:v>
                </c:pt>
                <c:pt idx="555">
                  <c:v>41.20000000000028</c:v>
                </c:pt>
                <c:pt idx="556">
                  <c:v>41.300000000000281</c:v>
                </c:pt>
                <c:pt idx="557">
                  <c:v>41.400000000000283</c:v>
                </c:pt>
                <c:pt idx="558">
                  <c:v>41.500000000000284</c:v>
                </c:pt>
                <c:pt idx="559">
                  <c:v>41.600000000000286</c:v>
                </c:pt>
                <c:pt idx="560">
                  <c:v>41.700000000000287</c:v>
                </c:pt>
                <c:pt idx="561">
                  <c:v>41.800000000000288</c:v>
                </c:pt>
                <c:pt idx="562">
                  <c:v>41.90000000000029</c:v>
                </c:pt>
                <c:pt idx="563">
                  <c:v>42.000000000000291</c:v>
                </c:pt>
                <c:pt idx="564">
                  <c:v>42.100000000000293</c:v>
                </c:pt>
                <c:pt idx="565">
                  <c:v>42.200000000000294</c:v>
                </c:pt>
                <c:pt idx="566">
                  <c:v>42.300000000000296</c:v>
                </c:pt>
                <c:pt idx="567">
                  <c:v>42.400000000000297</c:v>
                </c:pt>
                <c:pt idx="568">
                  <c:v>42.500000000000298</c:v>
                </c:pt>
                <c:pt idx="569">
                  <c:v>42.6000000000003</c:v>
                </c:pt>
                <c:pt idx="570">
                  <c:v>42.700000000000301</c:v>
                </c:pt>
                <c:pt idx="571">
                  <c:v>42.800000000000303</c:v>
                </c:pt>
                <c:pt idx="572">
                  <c:v>42.900000000000304</c:v>
                </c:pt>
                <c:pt idx="573">
                  <c:v>43.000000000000306</c:v>
                </c:pt>
                <c:pt idx="574">
                  <c:v>43.100000000000307</c:v>
                </c:pt>
                <c:pt idx="575">
                  <c:v>43.200000000000308</c:v>
                </c:pt>
                <c:pt idx="576">
                  <c:v>43.30000000000031</c:v>
                </c:pt>
                <c:pt idx="577">
                  <c:v>43.400000000000311</c:v>
                </c:pt>
                <c:pt idx="578">
                  <c:v>43.500000000000313</c:v>
                </c:pt>
                <c:pt idx="579">
                  <c:v>43.600000000000314</c:v>
                </c:pt>
                <c:pt idx="580">
                  <c:v>43.700000000000315</c:v>
                </c:pt>
                <c:pt idx="581">
                  <c:v>43.800000000000317</c:v>
                </c:pt>
                <c:pt idx="582">
                  <c:v>43.900000000000318</c:v>
                </c:pt>
                <c:pt idx="583">
                  <c:v>44.00000000000032</c:v>
                </c:pt>
                <c:pt idx="584">
                  <c:v>44.100000000000321</c:v>
                </c:pt>
                <c:pt idx="585">
                  <c:v>44.200000000000323</c:v>
                </c:pt>
                <c:pt idx="586">
                  <c:v>44.300000000000324</c:v>
                </c:pt>
                <c:pt idx="587">
                  <c:v>44.400000000000325</c:v>
                </c:pt>
                <c:pt idx="588">
                  <c:v>44.500000000000327</c:v>
                </c:pt>
                <c:pt idx="589">
                  <c:v>44.600000000000328</c:v>
                </c:pt>
                <c:pt idx="590">
                  <c:v>44.70000000000033</c:v>
                </c:pt>
                <c:pt idx="591">
                  <c:v>44.800000000000331</c:v>
                </c:pt>
                <c:pt idx="592">
                  <c:v>44.900000000000333</c:v>
                </c:pt>
                <c:pt idx="593">
                  <c:v>45.000000000000334</c:v>
                </c:pt>
                <c:pt idx="594">
                  <c:v>45.100000000000335</c:v>
                </c:pt>
                <c:pt idx="595">
                  <c:v>45.200000000000337</c:v>
                </c:pt>
                <c:pt idx="596">
                  <c:v>45.300000000000338</c:v>
                </c:pt>
                <c:pt idx="597">
                  <c:v>45.40000000000034</c:v>
                </c:pt>
                <c:pt idx="598">
                  <c:v>45.500000000000341</c:v>
                </c:pt>
                <c:pt idx="599">
                  <c:v>45.600000000000342</c:v>
                </c:pt>
                <c:pt idx="600">
                  <c:v>45.700000000000344</c:v>
                </c:pt>
                <c:pt idx="601">
                  <c:v>45.800000000000345</c:v>
                </c:pt>
                <c:pt idx="602">
                  <c:v>45.900000000000347</c:v>
                </c:pt>
                <c:pt idx="603">
                  <c:v>46.000000000000348</c:v>
                </c:pt>
                <c:pt idx="604">
                  <c:v>46.10000000000035</c:v>
                </c:pt>
                <c:pt idx="605">
                  <c:v>46.200000000000351</c:v>
                </c:pt>
                <c:pt idx="606">
                  <c:v>46.300000000000352</c:v>
                </c:pt>
                <c:pt idx="607">
                  <c:v>46.400000000000354</c:v>
                </c:pt>
                <c:pt idx="608">
                  <c:v>46.500000000000355</c:v>
                </c:pt>
                <c:pt idx="609">
                  <c:v>46.600000000000357</c:v>
                </c:pt>
                <c:pt idx="610">
                  <c:v>46.700000000000358</c:v>
                </c:pt>
                <c:pt idx="611">
                  <c:v>46.80000000000036</c:v>
                </c:pt>
                <c:pt idx="612">
                  <c:v>46.900000000000361</c:v>
                </c:pt>
                <c:pt idx="613">
                  <c:v>47.000000000000362</c:v>
                </c:pt>
                <c:pt idx="614">
                  <c:v>47.100000000000364</c:v>
                </c:pt>
                <c:pt idx="615">
                  <c:v>47.200000000000365</c:v>
                </c:pt>
                <c:pt idx="616">
                  <c:v>47.300000000000367</c:v>
                </c:pt>
                <c:pt idx="617">
                  <c:v>47.400000000000368</c:v>
                </c:pt>
                <c:pt idx="618">
                  <c:v>47.500000000000369</c:v>
                </c:pt>
                <c:pt idx="619">
                  <c:v>47.600000000000371</c:v>
                </c:pt>
                <c:pt idx="620">
                  <c:v>47.700000000000372</c:v>
                </c:pt>
                <c:pt idx="621">
                  <c:v>47.800000000000374</c:v>
                </c:pt>
                <c:pt idx="622">
                  <c:v>47.900000000000375</c:v>
                </c:pt>
                <c:pt idx="623">
                  <c:v>48.000000000000377</c:v>
                </c:pt>
                <c:pt idx="624">
                  <c:v>48.100000000000378</c:v>
                </c:pt>
                <c:pt idx="625">
                  <c:v>48.200000000000379</c:v>
                </c:pt>
                <c:pt idx="626">
                  <c:v>48.300000000000381</c:v>
                </c:pt>
                <c:pt idx="627">
                  <c:v>48.400000000000382</c:v>
                </c:pt>
                <c:pt idx="628">
                  <c:v>48.500000000000384</c:v>
                </c:pt>
                <c:pt idx="629">
                  <c:v>48.600000000000385</c:v>
                </c:pt>
                <c:pt idx="630">
                  <c:v>48.700000000000387</c:v>
                </c:pt>
                <c:pt idx="631">
                  <c:v>48.800000000000388</c:v>
                </c:pt>
                <c:pt idx="632">
                  <c:v>48.900000000000389</c:v>
                </c:pt>
                <c:pt idx="633">
                  <c:v>49.000000000000391</c:v>
                </c:pt>
                <c:pt idx="634">
                  <c:v>49.100000000000392</c:v>
                </c:pt>
                <c:pt idx="635">
                  <c:v>49.200000000000394</c:v>
                </c:pt>
                <c:pt idx="636">
                  <c:v>49.300000000000395</c:v>
                </c:pt>
                <c:pt idx="637">
                  <c:v>49.400000000000396</c:v>
                </c:pt>
                <c:pt idx="638">
                  <c:v>49.500000000000398</c:v>
                </c:pt>
                <c:pt idx="639">
                  <c:v>49.600000000000399</c:v>
                </c:pt>
                <c:pt idx="640">
                  <c:v>49.700000000000401</c:v>
                </c:pt>
                <c:pt idx="641">
                  <c:v>49.800000000000402</c:v>
                </c:pt>
                <c:pt idx="642">
                  <c:v>49.900000000000404</c:v>
                </c:pt>
                <c:pt idx="643">
                  <c:v>50.000000000000405</c:v>
                </c:pt>
                <c:pt idx="644">
                  <c:v>50.100000000000406</c:v>
                </c:pt>
                <c:pt idx="645">
                  <c:v>50.200000000000408</c:v>
                </c:pt>
                <c:pt idx="646">
                  <c:v>50.300000000000409</c:v>
                </c:pt>
                <c:pt idx="647">
                  <c:v>50.400000000000411</c:v>
                </c:pt>
                <c:pt idx="648">
                  <c:v>50.500000000000412</c:v>
                </c:pt>
                <c:pt idx="649">
                  <c:v>50.600000000000414</c:v>
                </c:pt>
                <c:pt idx="650">
                  <c:v>50.700000000000415</c:v>
                </c:pt>
                <c:pt idx="651">
                  <c:v>50.800000000000416</c:v>
                </c:pt>
                <c:pt idx="652">
                  <c:v>50.900000000000418</c:v>
                </c:pt>
                <c:pt idx="653">
                  <c:v>51.000000000000419</c:v>
                </c:pt>
                <c:pt idx="654">
                  <c:v>51.100000000000421</c:v>
                </c:pt>
                <c:pt idx="655">
                  <c:v>51.200000000000422</c:v>
                </c:pt>
                <c:pt idx="656">
                  <c:v>51.300000000000423</c:v>
                </c:pt>
                <c:pt idx="657">
                  <c:v>51.300100000000427</c:v>
                </c:pt>
                <c:pt idx="658">
                  <c:v>51.30020000000043</c:v>
                </c:pt>
                <c:pt idx="659">
                  <c:v>51.300300000000433</c:v>
                </c:pt>
                <c:pt idx="660">
                  <c:v>51.300400000000437</c:v>
                </c:pt>
                <c:pt idx="661">
                  <c:v>51.30050000000044</c:v>
                </c:pt>
                <c:pt idx="662">
                  <c:v>51.300600000000443</c:v>
                </c:pt>
                <c:pt idx="663">
                  <c:v>51.300700000000447</c:v>
                </c:pt>
                <c:pt idx="664">
                  <c:v>51.30080000000045</c:v>
                </c:pt>
                <c:pt idx="665">
                  <c:v>51.300900000000453</c:v>
                </c:pt>
                <c:pt idx="666">
                  <c:v>51.301000000000457</c:v>
                </c:pt>
                <c:pt idx="667">
                  <c:v>51.30110000000046</c:v>
                </c:pt>
                <c:pt idx="668">
                  <c:v>51.301200000000463</c:v>
                </c:pt>
                <c:pt idx="669">
                  <c:v>51.301300000000467</c:v>
                </c:pt>
                <c:pt idx="670">
                  <c:v>51.30140000000047</c:v>
                </c:pt>
                <c:pt idx="671">
                  <c:v>51.301500000000473</c:v>
                </c:pt>
                <c:pt idx="672">
                  <c:v>51.301600000000477</c:v>
                </c:pt>
                <c:pt idx="673">
                  <c:v>51.30170000000048</c:v>
                </c:pt>
                <c:pt idx="674">
                  <c:v>51.301800000000483</c:v>
                </c:pt>
                <c:pt idx="675">
                  <c:v>51.301900000000487</c:v>
                </c:pt>
                <c:pt idx="676">
                  <c:v>51.30200000000049</c:v>
                </c:pt>
                <c:pt idx="677">
                  <c:v>51.302100000000493</c:v>
                </c:pt>
                <c:pt idx="678">
                  <c:v>51.302200000000497</c:v>
                </c:pt>
                <c:pt idx="679">
                  <c:v>51.3023000000005</c:v>
                </c:pt>
                <c:pt idx="680">
                  <c:v>51.302400000000503</c:v>
                </c:pt>
                <c:pt idx="681">
                  <c:v>51.302500000000506</c:v>
                </c:pt>
                <c:pt idx="682">
                  <c:v>51.30260000000051</c:v>
                </c:pt>
                <c:pt idx="683">
                  <c:v>51.302700000000513</c:v>
                </c:pt>
                <c:pt idx="684">
                  <c:v>51.302800000000516</c:v>
                </c:pt>
                <c:pt idx="685">
                  <c:v>51.30290000000052</c:v>
                </c:pt>
                <c:pt idx="686">
                  <c:v>51.303000000000523</c:v>
                </c:pt>
                <c:pt idx="687">
                  <c:v>51.303100000000526</c:v>
                </c:pt>
                <c:pt idx="688">
                  <c:v>51.30320000000053</c:v>
                </c:pt>
                <c:pt idx="689">
                  <c:v>51.303300000000533</c:v>
                </c:pt>
                <c:pt idx="690">
                  <c:v>51.303400000000536</c:v>
                </c:pt>
                <c:pt idx="691">
                  <c:v>51.30350000000054</c:v>
                </c:pt>
                <c:pt idx="692">
                  <c:v>51.303600000000543</c:v>
                </c:pt>
                <c:pt idx="693">
                  <c:v>51.303700000000546</c:v>
                </c:pt>
                <c:pt idx="694">
                  <c:v>51.30380000000055</c:v>
                </c:pt>
                <c:pt idx="695">
                  <c:v>51.303900000000553</c:v>
                </c:pt>
                <c:pt idx="696">
                  <c:v>51.304000000000556</c:v>
                </c:pt>
                <c:pt idx="697">
                  <c:v>51.30410000000056</c:v>
                </c:pt>
                <c:pt idx="698">
                  <c:v>51.304200000000563</c:v>
                </c:pt>
                <c:pt idx="699">
                  <c:v>51.304300000000566</c:v>
                </c:pt>
                <c:pt idx="700">
                  <c:v>51.30440000000057</c:v>
                </c:pt>
                <c:pt idx="701">
                  <c:v>51.304500000000573</c:v>
                </c:pt>
                <c:pt idx="702">
                  <c:v>51.304600000000576</c:v>
                </c:pt>
                <c:pt idx="703">
                  <c:v>51.30470000000058</c:v>
                </c:pt>
                <c:pt idx="704">
                  <c:v>51.304800000000583</c:v>
                </c:pt>
                <c:pt idx="705">
                  <c:v>51.304900000000586</c:v>
                </c:pt>
                <c:pt idx="706">
                  <c:v>51.305000000000589</c:v>
                </c:pt>
                <c:pt idx="707">
                  <c:v>51.305100000000593</c:v>
                </c:pt>
                <c:pt idx="708">
                  <c:v>51.305200000000596</c:v>
                </c:pt>
                <c:pt idx="709">
                  <c:v>51.305300000000599</c:v>
                </c:pt>
                <c:pt idx="710">
                  <c:v>51.305400000000603</c:v>
                </c:pt>
                <c:pt idx="711">
                  <c:v>51.305500000000606</c:v>
                </c:pt>
                <c:pt idx="712">
                  <c:v>51.305600000000609</c:v>
                </c:pt>
                <c:pt idx="713">
                  <c:v>51.305700000000613</c:v>
                </c:pt>
                <c:pt idx="714">
                  <c:v>51.305800000000616</c:v>
                </c:pt>
                <c:pt idx="715">
                  <c:v>51.305900000000619</c:v>
                </c:pt>
                <c:pt idx="716">
                  <c:v>51.306000000000623</c:v>
                </c:pt>
                <c:pt idx="717">
                  <c:v>51.306100000000626</c:v>
                </c:pt>
                <c:pt idx="718">
                  <c:v>51.306200000000629</c:v>
                </c:pt>
                <c:pt idx="719">
                  <c:v>51.306300000000633</c:v>
                </c:pt>
                <c:pt idx="720">
                  <c:v>51.306400000000636</c:v>
                </c:pt>
                <c:pt idx="721">
                  <c:v>51.306500000000639</c:v>
                </c:pt>
                <c:pt idx="722">
                  <c:v>51.306600000000643</c:v>
                </c:pt>
                <c:pt idx="723">
                  <c:v>51.306700000000646</c:v>
                </c:pt>
                <c:pt idx="724">
                  <c:v>51.306800000000649</c:v>
                </c:pt>
                <c:pt idx="725">
                  <c:v>51.306900000000653</c:v>
                </c:pt>
                <c:pt idx="726">
                  <c:v>51.307000000000656</c:v>
                </c:pt>
                <c:pt idx="727">
                  <c:v>51.307100000000659</c:v>
                </c:pt>
                <c:pt idx="728">
                  <c:v>51.307200000000662</c:v>
                </c:pt>
                <c:pt idx="729">
                  <c:v>51.307300000000666</c:v>
                </c:pt>
                <c:pt idx="730">
                  <c:v>51.307400000000669</c:v>
                </c:pt>
                <c:pt idx="731">
                  <c:v>51.307500000000672</c:v>
                </c:pt>
                <c:pt idx="732">
                  <c:v>51.307600000000676</c:v>
                </c:pt>
                <c:pt idx="733">
                  <c:v>51.307700000000679</c:v>
                </c:pt>
                <c:pt idx="734">
                  <c:v>51.307800000000682</c:v>
                </c:pt>
                <c:pt idx="735">
                  <c:v>51.307900000000686</c:v>
                </c:pt>
                <c:pt idx="736">
                  <c:v>51.308000000000689</c:v>
                </c:pt>
                <c:pt idx="737">
                  <c:v>51.308100000000692</c:v>
                </c:pt>
                <c:pt idx="738">
                  <c:v>51.308200000000696</c:v>
                </c:pt>
                <c:pt idx="739">
                  <c:v>51.308300000000699</c:v>
                </c:pt>
                <c:pt idx="740">
                  <c:v>51.308400000000702</c:v>
                </c:pt>
                <c:pt idx="741">
                  <c:v>51.308500000000706</c:v>
                </c:pt>
                <c:pt idx="742">
                  <c:v>51.308600000000709</c:v>
                </c:pt>
                <c:pt idx="743">
                  <c:v>51.308700000000712</c:v>
                </c:pt>
                <c:pt idx="744">
                  <c:v>51.308800000000716</c:v>
                </c:pt>
                <c:pt idx="745">
                  <c:v>51.308900000000719</c:v>
                </c:pt>
                <c:pt idx="746">
                  <c:v>51.309000000000722</c:v>
                </c:pt>
                <c:pt idx="747">
                  <c:v>51.309100000000726</c:v>
                </c:pt>
                <c:pt idx="748">
                  <c:v>51.309200000000729</c:v>
                </c:pt>
                <c:pt idx="749">
                  <c:v>51.309300000000732</c:v>
                </c:pt>
                <c:pt idx="750">
                  <c:v>51.309400000000736</c:v>
                </c:pt>
                <c:pt idx="751">
                  <c:v>51.309500000000739</c:v>
                </c:pt>
                <c:pt idx="752">
                  <c:v>51.309600000000742</c:v>
                </c:pt>
                <c:pt idx="753">
                  <c:v>51.309700000000745</c:v>
                </c:pt>
                <c:pt idx="754">
                  <c:v>51.309800000000749</c:v>
                </c:pt>
                <c:pt idx="755">
                  <c:v>51.309900000000752</c:v>
                </c:pt>
                <c:pt idx="756">
                  <c:v>51.310000000000755</c:v>
                </c:pt>
                <c:pt idx="757">
                  <c:v>51.310100000000759</c:v>
                </c:pt>
                <c:pt idx="758">
                  <c:v>51.310200000000762</c:v>
                </c:pt>
                <c:pt idx="759">
                  <c:v>51.310300000000765</c:v>
                </c:pt>
                <c:pt idx="760">
                  <c:v>51.310400000000769</c:v>
                </c:pt>
                <c:pt idx="761">
                  <c:v>51.310500000000772</c:v>
                </c:pt>
                <c:pt idx="762">
                  <c:v>51.310600000000775</c:v>
                </c:pt>
                <c:pt idx="763">
                  <c:v>51.310700000000779</c:v>
                </c:pt>
                <c:pt idx="764">
                  <c:v>51.310800000000782</c:v>
                </c:pt>
                <c:pt idx="765">
                  <c:v>51.310900000000785</c:v>
                </c:pt>
                <c:pt idx="766">
                  <c:v>51.311000000000789</c:v>
                </c:pt>
                <c:pt idx="767">
                  <c:v>51.311100000000792</c:v>
                </c:pt>
                <c:pt idx="768">
                  <c:v>51.311200000000795</c:v>
                </c:pt>
                <c:pt idx="769">
                  <c:v>51.311300000000799</c:v>
                </c:pt>
                <c:pt idx="770">
                  <c:v>51.311400000000802</c:v>
                </c:pt>
                <c:pt idx="771">
                  <c:v>51.311500000000805</c:v>
                </c:pt>
                <c:pt idx="772">
                  <c:v>51.311600000000809</c:v>
                </c:pt>
                <c:pt idx="773">
                  <c:v>51.311700000000812</c:v>
                </c:pt>
                <c:pt idx="774">
                  <c:v>51.311800000000815</c:v>
                </c:pt>
                <c:pt idx="775">
                  <c:v>51.311900000000819</c:v>
                </c:pt>
                <c:pt idx="776">
                  <c:v>51.312000000000822</c:v>
                </c:pt>
                <c:pt idx="777">
                  <c:v>51.312100000000825</c:v>
                </c:pt>
                <c:pt idx="778">
                  <c:v>51.312200000000828</c:v>
                </c:pt>
                <c:pt idx="779">
                  <c:v>51.312300000000832</c:v>
                </c:pt>
                <c:pt idx="780">
                  <c:v>51.312400000000835</c:v>
                </c:pt>
                <c:pt idx="781">
                  <c:v>51.312500000000838</c:v>
                </c:pt>
                <c:pt idx="782">
                  <c:v>51.312600000000842</c:v>
                </c:pt>
                <c:pt idx="783">
                  <c:v>51.312700000000845</c:v>
                </c:pt>
                <c:pt idx="784">
                  <c:v>51.312800000000848</c:v>
                </c:pt>
                <c:pt idx="785">
                  <c:v>51.312900000000852</c:v>
                </c:pt>
                <c:pt idx="786">
                  <c:v>51.313000000000855</c:v>
                </c:pt>
                <c:pt idx="787">
                  <c:v>51.313100000000858</c:v>
                </c:pt>
                <c:pt idx="788">
                  <c:v>51.313200000000862</c:v>
                </c:pt>
                <c:pt idx="789">
                  <c:v>51.313300000000865</c:v>
                </c:pt>
                <c:pt idx="790">
                  <c:v>51.313400000000868</c:v>
                </c:pt>
                <c:pt idx="791">
                  <c:v>51.313500000000872</c:v>
                </c:pt>
                <c:pt idx="792">
                  <c:v>51.313600000000875</c:v>
                </c:pt>
                <c:pt idx="793">
                  <c:v>51.313700000000878</c:v>
                </c:pt>
                <c:pt idx="794">
                  <c:v>51.313800000000882</c:v>
                </c:pt>
                <c:pt idx="795">
                  <c:v>51.313900000000885</c:v>
                </c:pt>
                <c:pt idx="796">
                  <c:v>51.314000000000888</c:v>
                </c:pt>
                <c:pt idx="797">
                  <c:v>51.314100000000892</c:v>
                </c:pt>
                <c:pt idx="798">
                  <c:v>51.314200000000895</c:v>
                </c:pt>
                <c:pt idx="799">
                  <c:v>51.314300000000898</c:v>
                </c:pt>
                <c:pt idx="800">
                  <c:v>51.314400000000902</c:v>
                </c:pt>
                <c:pt idx="801">
                  <c:v>51.314500000000905</c:v>
                </c:pt>
                <c:pt idx="802">
                  <c:v>51.314600000000908</c:v>
                </c:pt>
                <c:pt idx="803">
                  <c:v>51.314700000000911</c:v>
                </c:pt>
                <c:pt idx="804">
                  <c:v>51.314800000000915</c:v>
                </c:pt>
                <c:pt idx="805">
                  <c:v>51.314900000000918</c:v>
                </c:pt>
                <c:pt idx="806">
                  <c:v>51.315000000000921</c:v>
                </c:pt>
                <c:pt idx="807">
                  <c:v>51.315100000000925</c:v>
                </c:pt>
                <c:pt idx="808">
                  <c:v>51.315200000000928</c:v>
                </c:pt>
                <c:pt idx="809">
                  <c:v>51.315300000000931</c:v>
                </c:pt>
                <c:pt idx="810">
                  <c:v>51.315400000000935</c:v>
                </c:pt>
                <c:pt idx="811">
                  <c:v>51.315500000000938</c:v>
                </c:pt>
                <c:pt idx="812">
                  <c:v>51.315600000000941</c:v>
                </c:pt>
                <c:pt idx="813">
                  <c:v>51.315700000000945</c:v>
                </c:pt>
                <c:pt idx="814">
                  <c:v>51.315800000000948</c:v>
                </c:pt>
                <c:pt idx="815">
                  <c:v>51.315900000000951</c:v>
                </c:pt>
                <c:pt idx="816">
                  <c:v>51.316000000000955</c:v>
                </c:pt>
                <c:pt idx="817">
                  <c:v>51.316100000000958</c:v>
                </c:pt>
                <c:pt idx="818">
                  <c:v>51.316200000000961</c:v>
                </c:pt>
                <c:pt idx="819">
                  <c:v>51.316300000000965</c:v>
                </c:pt>
                <c:pt idx="820">
                  <c:v>51.316400000000968</c:v>
                </c:pt>
                <c:pt idx="821">
                  <c:v>51.316500000000971</c:v>
                </c:pt>
                <c:pt idx="822">
                  <c:v>51.316600000000975</c:v>
                </c:pt>
                <c:pt idx="823">
                  <c:v>51.316700000000978</c:v>
                </c:pt>
                <c:pt idx="824">
                  <c:v>51.316800000000981</c:v>
                </c:pt>
                <c:pt idx="825">
                  <c:v>51.316900000000985</c:v>
                </c:pt>
                <c:pt idx="826">
                  <c:v>51.317000000000988</c:v>
                </c:pt>
                <c:pt idx="827">
                  <c:v>51.317100000000991</c:v>
                </c:pt>
                <c:pt idx="828">
                  <c:v>51.317200000000994</c:v>
                </c:pt>
                <c:pt idx="829">
                  <c:v>51.317300000000998</c:v>
                </c:pt>
                <c:pt idx="830">
                  <c:v>51.317400000001001</c:v>
                </c:pt>
                <c:pt idx="831">
                  <c:v>51.317500000001004</c:v>
                </c:pt>
                <c:pt idx="832">
                  <c:v>51.317600000001008</c:v>
                </c:pt>
                <c:pt idx="833">
                  <c:v>51.317700000001011</c:v>
                </c:pt>
                <c:pt idx="834">
                  <c:v>51.317800000001014</c:v>
                </c:pt>
                <c:pt idx="835">
                  <c:v>51.317900000001018</c:v>
                </c:pt>
                <c:pt idx="836">
                  <c:v>51.318000000001021</c:v>
                </c:pt>
                <c:pt idx="837">
                  <c:v>51.318100000001024</c:v>
                </c:pt>
                <c:pt idx="838">
                  <c:v>51.318200000001028</c:v>
                </c:pt>
                <c:pt idx="839">
                  <c:v>51.318300000001031</c:v>
                </c:pt>
                <c:pt idx="840">
                  <c:v>51.318400000001034</c:v>
                </c:pt>
                <c:pt idx="841">
                  <c:v>51.318500000001038</c:v>
                </c:pt>
                <c:pt idx="842">
                  <c:v>51.318600000001041</c:v>
                </c:pt>
                <c:pt idx="843">
                  <c:v>51.318700000001044</c:v>
                </c:pt>
                <c:pt idx="844">
                  <c:v>51.318800000001048</c:v>
                </c:pt>
                <c:pt idx="845">
                  <c:v>51.318900000001051</c:v>
                </c:pt>
                <c:pt idx="846">
                  <c:v>51.319000000001054</c:v>
                </c:pt>
                <c:pt idx="847">
                  <c:v>51.319100000001058</c:v>
                </c:pt>
                <c:pt idx="848">
                  <c:v>51.319200000001061</c:v>
                </c:pt>
                <c:pt idx="849">
                  <c:v>51.319300000001064</c:v>
                </c:pt>
                <c:pt idx="850">
                  <c:v>51.319400000001067</c:v>
                </c:pt>
                <c:pt idx="851">
                  <c:v>51.319500000001071</c:v>
                </c:pt>
                <c:pt idx="852">
                  <c:v>51.319600000001074</c:v>
                </c:pt>
                <c:pt idx="853">
                  <c:v>51.319700000001077</c:v>
                </c:pt>
                <c:pt idx="854">
                  <c:v>51.319800000001081</c:v>
                </c:pt>
                <c:pt idx="855">
                  <c:v>51.319900000001084</c:v>
                </c:pt>
                <c:pt idx="856">
                  <c:v>51.320000000001087</c:v>
                </c:pt>
                <c:pt idx="857">
                  <c:v>51.320100000001091</c:v>
                </c:pt>
                <c:pt idx="858">
                  <c:v>51.320200000001094</c:v>
                </c:pt>
                <c:pt idx="859">
                  <c:v>51.320300000001097</c:v>
                </c:pt>
                <c:pt idx="860">
                  <c:v>51.320400000001101</c:v>
                </c:pt>
                <c:pt idx="861">
                  <c:v>51.320500000001104</c:v>
                </c:pt>
                <c:pt idx="862">
                  <c:v>51.320600000001107</c:v>
                </c:pt>
                <c:pt idx="863">
                  <c:v>51.320700000001111</c:v>
                </c:pt>
                <c:pt idx="864">
                  <c:v>51.320800000001114</c:v>
                </c:pt>
                <c:pt idx="865">
                  <c:v>51.320900000001117</c:v>
                </c:pt>
                <c:pt idx="866">
                  <c:v>51.321000000001121</c:v>
                </c:pt>
                <c:pt idx="867">
                  <c:v>51.321100000001124</c:v>
                </c:pt>
                <c:pt idx="868">
                  <c:v>51.321200000001127</c:v>
                </c:pt>
                <c:pt idx="869">
                  <c:v>51.321300000001131</c:v>
                </c:pt>
                <c:pt idx="870">
                  <c:v>51.321400000001134</c:v>
                </c:pt>
                <c:pt idx="871">
                  <c:v>51.321500000001137</c:v>
                </c:pt>
                <c:pt idx="872">
                  <c:v>51.321600000001141</c:v>
                </c:pt>
                <c:pt idx="873">
                  <c:v>51.321700000001144</c:v>
                </c:pt>
                <c:pt idx="874">
                  <c:v>51.321800000001147</c:v>
                </c:pt>
                <c:pt idx="875">
                  <c:v>51.32190000000115</c:v>
                </c:pt>
                <c:pt idx="876">
                  <c:v>51.322000000001154</c:v>
                </c:pt>
                <c:pt idx="877">
                  <c:v>51.322100000001157</c:v>
                </c:pt>
                <c:pt idx="878">
                  <c:v>51.32220000000116</c:v>
                </c:pt>
                <c:pt idx="879">
                  <c:v>51.322300000001164</c:v>
                </c:pt>
                <c:pt idx="880">
                  <c:v>51.322400000001167</c:v>
                </c:pt>
                <c:pt idx="881">
                  <c:v>51.32250000000117</c:v>
                </c:pt>
                <c:pt idx="882">
                  <c:v>51.322600000001174</c:v>
                </c:pt>
                <c:pt idx="883">
                  <c:v>51.322700000001177</c:v>
                </c:pt>
                <c:pt idx="884">
                  <c:v>51.32280000000118</c:v>
                </c:pt>
                <c:pt idx="885">
                  <c:v>51.322900000001184</c:v>
                </c:pt>
                <c:pt idx="886">
                  <c:v>51.323000000001187</c:v>
                </c:pt>
                <c:pt idx="887">
                  <c:v>51.32310000000119</c:v>
                </c:pt>
                <c:pt idx="888">
                  <c:v>51.323200000001194</c:v>
                </c:pt>
                <c:pt idx="889">
                  <c:v>51.323300000001197</c:v>
                </c:pt>
                <c:pt idx="890">
                  <c:v>51.3234000000012</c:v>
                </c:pt>
                <c:pt idx="891">
                  <c:v>51.323500000001204</c:v>
                </c:pt>
                <c:pt idx="892">
                  <c:v>51.323600000001207</c:v>
                </c:pt>
                <c:pt idx="893">
                  <c:v>51.32370000000121</c:v>
                </c:pt>
                <c:pt idx="894">
                  <c:v>51.323800000001214</c:v>
                </c:pt>
                <c:pt idx="895">
                  <c:v>51.323900000001217</c:v>
                </c:pt>
                <c:pt idx="896">
                  <c:v>51.32400000000122</c:v>
                </c:pt>
                <c:pt idx="897">
                  <c:v>51.324100000001224</c:v>
                </c:pt>
                <c:pt idx="898">
                  <c:v>51.324200000001227</c:v>
                </c:pt>
                <c:pt idx="899">
                  <c:v>51.32430000000123</c:v>
                </c:pt>
                <c:pt idx="900">
                  <c:v>51.324400000001233</c:v>
                </c:pt>
                <c:pt idx="901">
                  <c:v>51.324500000001237</c:v>
                </c:pt>
                <c:pt idx="902">
                  <c:v>51.32460000000124</c:v>
                </c:pt>
                <c:pt idx="903">
                  <c:v>51.324700000001243</c:v>
                </c:pt>
                <c:pt idx="904">
                  <c:v>51.324800000001247</c:v>
                </c:pt>
                <c:pt idx="905">
                  <c:v>51.32490000000125</c:v>
                </c:pt>
                <c:pt idx="906">
                  <c:v>51.325000000001253</c:v>
                </c:pt>
                <c:pt idx="907">
                  <c:v>51.325100000001257</c:v>
                </c:pt>
                <c:pt idx="908">
                  <c:v>51.32520000000126</c:v>
                </c:pt>
                <c:pt idx="909">
                  <c:v>51.325300000001263</c:v>
                </c:pt>
                <c:pt idx="910">
                  <c:v>51.325400000001267</c:v>
                </c:pt>
                <c:pt idx="911">
                  <c:v>51.32550000000127</c:v>
                </c:pt>
                <c:pt idx="912">
                  <c:v>51.325600000001273</c:v>
                </c:pt>
                <c:pt idx="913">
                  <c:v>51.325700000001277</c:v>
                </c:pt>
                <c:pt idx="914">
                  <c:v>51.32580000000128</c:v>
                </c:pt>
                <c:pt idx="915">
                  <c:v>51.325900000001283</c:v>
                </c:pt>
                <c:pt idx="916">
                  <c:v>51.326000000001287</c:v>
                </c:pt>
                <c:pt idx="917">
                  <c:v>51.32610000000129</c:v>
                </c:pt>
                <c:pt idx="918">
                  <c:v>51.326200000001293</c:v>
                </c:pt>
                <c:pt idx="919">
                  <c:v>51.326300000001297</c:v>
                </c:pt>
                <c:pt idx="920">
                  <c:v>51.3264000000013</c:v>
                </c:pt>
                <c:pt idx="921">
                  <c:v>51.326500000001303</c:v>
                </c:pt>
                <c:pt idx="922">
                  <c:v>51.326600000001307</c:v>
                </c:pt>
                <c:pt idx="923">
                  <c:v>51.32670000000131</c:v>
                </c:pt>
                <c:pt idx="924">
                  <c:v>51.326800000001313</c:v>
                </c:pt>
                <c:pt idx="925">
                  <c:v>51.326900000001316</c:v>
                </c:pt>
                <c:pt idx="926">
                  <c:v>51.32700000000132</c:v>
                </c:pt>
                <c:pt idx="927">
                  <c:v>51.327100000001323</c:v>
                </c:pt>
                <c:pt idx="928">
                  <c:v>51.327200000001326</c:v>
                </c:pt>
                <c:pt idx="929">
                  <c:v>51.32730000000133</c:v>
                </c:pt>
                <c:pt idx="930">
                  <c:v>51.327400000001333</c:v>
                </c:pt>
                <c:pt idx="931">
                  <c:v>51.327500000001336</c:v>
                </c:pt>
                <c:pt idx="932">
                  <c:v>51.32760000000134</c:v>
                </c:pt>
                <c:pt idx="933">
                  <c:v>51.327700000001343</c:v>
                </c:pt>
                <c:pt idx="934">
                  <c:v>51.327800000001346</c:v>
                </c:pt>
                <c:pt idx="935">
                  <c:v>51.32790000000135</c:v>
                </c:pt>
                <c:pt idx="936">
                  <c:v>51.328000000001353</c:v>
                </c:pt>
                <c:pt idx="937">
                  <c:v>51.328100000001356</c:v>
                </c:pt>
                <c:pt idx="938">
                  <c:v>51.32820000000136</c:v>
                </c:pt>
                <c:pt idx="939">
                  <c:v>51.328300000001363</c:v>
                </c:pt>
                <c:pt idx="940">
                  <c:v>51.328400000001366</c:v>
                </c:pt>
                <c:pt idx="941">
                  <c:v>51.32850000000137</c:v>
                </c:pt>
                <c:pt idx="942">
                  <c:v>51.328600000001373</c:v>
                </c:pt>
                <c:pt idx="943">
                  <c:v>51.328700000001376</c:v>
                </c:pt>
                <c:pt idx="944">
                  <c:v>51.32880000000138</c:v>
                </c:pt>
                <c:pt idx="945">
                  <c:v>51.328900000001383</c:v>
                </c:pt>
                <c:pt idx="946">
                  <c:v>51.329000000001386</c:v>
                </c:pt>
                <c:pt idx="947">
                  <c:v>51.32910000000139</c:v>
                </c:pt>
                <c:pt idx="948">
                  <c:v>51.329200000001393</c:v>
                </c:pt>
                <c:pt idx="949">
                  <c:v>51.329300000001396</c:v>
                </c:pt>
                <c:pt idx="950">
                  <c:v>51.329400000001399</c:v>
                </c:pt>
                <c:pt idx="951">
                  <c:v>51.329500000001403</c:v>
                </c:pt>
                <c:pt idx="952">
                  <c:v>51.329600000001406</c:v>
                </c:pt>
                <c:pt idx="953">
                  <c:v>51.329700000001409</c:v>
                </c:pt>
                <c:pt idx="954">
                  <c:v>51.329800000001413</c:v>
                </c:pt>
                <c:pt idx="955">
                  <c:v>51.329900000001416</c:v>
                </c:pt>
                <c:pt idx="956">
                  <c:v>51.330000000001419</c:v>
                </c:pt>
                <c:pt idx="957">
                  <c:v>51.330100000001423</c:v>
                </c:pt>
                <c:pt idx="958">
                  <c:v>51.330200000001426</c:v>
                </c:pt>
                <c:pt idx="959">
                  <c:v>51.330300000001429</c:v>
                </c:pt>
                <c:pt idx="960">
                  <c:v>51.330400000001433</c:v>
                </c:pt>
                <c:pt idx="961">
                  <c:v>51.330500000001436</c:v>
                </c:pt>
                <c:pt idx="962">
                  <c:v>51.330600000001439</c:v>
                </c:pt>
                <c:pt idx="963">
                  <c:v>51.330700000001443</c:v>
                </c:pt>
                <c:pt idx="964">
                  <c:v>51.330800000001446</c:v>
                </c:pt>
                <c:pt idx="965">
                  <c:v>51.330900000001449</c:v>
                </c:pt>
                <c:pt idx="966">
                  <c:v>51.331000000001453</c:v>
                </c:pt>
                <c:pt idx="967">
                  <c:v>51.331100000001456</c:v>
                </c:pt>
                <c:pt idx="968">
                  <c:v>51.331200000001459</c:v>
                </c:pt>
                <c:pt idx="969">
                  <c:v>51.331300000001463</c:v>
                </c:pt>
                <c:pt idx="970">
                  <c:v>51.331400000001466</c:v>
                </c:pt>
                <c:pt idx="971">
                  <c:v>51.331500000001469</c:v>
                </c:pt>
                <c:pt idx="972">
                  <c:v>51.331600000001472</c:v>
                </c:pt>
                <c:pt idx="973">
                  <c:v>51.331700000001476</c:v>
                </c:pt>
                <c:pt idx="974">
                  <c:v>51.331800000001479</c:v>
                </c:pt>
                <c:pt idx="975">
                  <c:v>51.331900000001482</c:v>
                </c:pt>
                <c:pt idx="976">
                  <c:v>51.332000000001486</c:v>
                </c:pt>
                <c:pt idx="977">
                  <c:v>51.332100000001489</c:v>
                </c:pt>
                <c:pt idx="978">
                  <c:v>51.332200000001492</c:v>
                </c:pt>
                <c:pt idx="979">
                  <c:v>51.332300000001496</c:v>
                </c:pt>
                <c:pt idx="980">
                  <c:v>51.332400000001499</c:v>
                </c:pt>
                <c:pt idx="981">
                  <c:v>51.332500000001502</c:v>
                </c:pt>
                <c:pt idx="982">
                  <c:v>51.332600000001506</c:v>
                </c:pt>
                <c:pt idx="983">
                  <c:v>51.332700000001509</c:v>
                </c:pt>
                <c:pt idx="984">
                  <c:v>51.332800000001512</c:v>
                </c:pt>
                <c:pt idx="985">
                  <c:v>51.332900000001516</c:v>
                </c:pt>
                <c:pt idx="986">
                  <c:v>51.333000000001519</c:v>
                </c:pt>
                <c:pt idx="987">
                  <c:v>51.333100000001522</c:v>
                </c:pt>
                <c:pt idx="988">
                  <c:v>51.333200000001526</c:v>
                </c:pt>
                <c:pt idx="989">
                  <c:v>51.333300000001529</c:v>
                </c:pt>
                <c:pt idx="990">
                  <c:v>51.333400000001532</c:v>
                </c:pt>
                <c:pt idx="991">
                  <c:v>51.333500000001536</c:v>
                </c:pt>
                <c:pt idx="992">
                  <c:v>51.333600000001539</c:v>
                </c:pt>
                <c:pt idx="993">
                  <c:v>51.333700000001542</c:v>
                </c:pt>
                <c:pt idx="994">
                  <c:v>51.333800000001546</c:v>
                </c:pt>
                <c:pt idx="995">
                  <c:v>51.333900000001549</c:v>
                </c:pt>
                <c:pt idx="996">
                  <c:v>51.334000000001552</c:v>
                </c:pt>
                <c:pt idx="997">
                  <c:v>51.334100000001555</c:v>
                </c:pt>
                <c:pt idx="998">
                  <c:v>51.334200000001559</c:v>
                </c:pt>
                <c:pt idx="999">
                  <c:v>51.334300000001562</c:v>
                </c:pt>
                <c:pt idx="1000">
                  <c:v>51.334400000001565</c:v>
                </c:pt>
              </c:numCache>
            </c:numRef>
          </c:xVal>
          <c:yVal>
            <c:numRef>
              <c:f>Calculs!$AH$4:$AH$1004</c:f>
              <c:numCache>
                <c:formatCode>0.00</c:formatCode>
                <c:ptCount val="1001"/>
                <c:pt idx="0">
                  <c:v>0</c:v>
                </c:pt>
                <c:pt idx="1">
                  <c:v>44.065806764893516</c:v>
                </c:pt>
                <c:pt idx="2">
                  <c:v>174.00385025918482</c:v>
                </c:pt>
                <c:pt idx="3">
                  <c:v>253.20569339171863</c:v>
                </c:pt>
                <c:pt idx="4">
                  <c:v>244.87047268480833</c:v>
                </c:pt>
                <c:pt idx="5">
                  <c:v>236.50578572137991</c:v>
                </c:pt>
                <c:pt idx="6">
                  <c:v>233.18809090439836</c:v>
                </c:pt>
                <c:pt idx="7">
                  <c:v>234.93740702790967</c:v>
                </c:pt>
                <c:pt idx="8">
                  <c:v>236.68634556681099</c:v>
                </c:pt>
                <c:pt idx="9">
                  <c:v>238.43483393287497</c:v>
                </c:pt>
                <c:pt idx="10">
                  <c:v>240.18279849589479</c:v>
                </c:pt>
                <c:pt idx="11">
                  <c:v>241.40209206815214</c:v>
                </c:pt>
                <c:pt idx="12">
                  <c:v>242.09057386618724</c:v>
                </c:pt>
                <c:pt idx="13">
                  <c:v>242.77547995317306</c:v>
                </c:pt>
                <c:pt idx="14">
                  <c:v>243.45676228080069</c:v>
                </c:pt>
                <c:pt idx="15">
                  <c:v>244.13437284427073</c:v>
                </c:pt>
                <c:pt idx="16">
                  <c:v>244.80826369025525</c:v>
                </c:pt>
                <c:pt idx="17">
                  <c:v>245.47838692493104</c:v>
                </c:pt>
                <c:pt idx="18">
                  <c:v>246.14469472208043</c:v>
                </c:pt>
                <c:pt idx="19">
                  <c:v>246.80713933126069</c:v>
                </c:pt>
                <c:pt idx="20">
                  <c:v>247.46567308603812</c:v>
                </c:pt>
                <c:pt idx="21">
                  <c:v>247.90717323994701</c:v>
                </c:pt>
                <c:pt idx="22">
                  <c:v>248.13078285134333</c:v>
                </c:pt>
                <c:pt idx="23">
                  <c:v>248.34927043589795</c:v>
                </c:pt>
                <c:pt idx="24">
                  <c:v>248.56261152424881</c:v>
                </c:pt>
                <c:pt idx="25">
                  <c:v>248.77078209189875</c:v>
                </c:pt>
                <c:pt idx="26">
                  <c:v>248.97375856515561</c:v>
                </c:pt>
                <c:pt idx="27">
                  <c:v>249.17151782700716</c:v>
                </c:pt>
                <c:pt idx="28">
                  <c:v>249.3640372229294</c:v>
                </c:pt>
                <c:pt idx="29">
                  <c:v>249.55129456662561</c:v>
                </c:pt>
                <c:pt idx="30">
                  <c:v>249.7332681456941</c:v>
                </c:pt>
                <c:pt idx="31">
                  <c:v>249.90993672722215</c:v>
                </c:pt>
                <c:pt idx="32">
                  <c:v>250.08127956330478</c:v>
                </c:pt>
                <c:pt idx="33">
                  <c:v>250.24727639648532</c:v>
                </c:pt>
                <c:pt idx="34">
                  <c:v>250.40790746511598</c:v>
                </c:pt>
                <c:pt idx="35">
                  <c:v>250.56315350863662</c:v>
                </c:pt>
                <c:pt idx="36">
                  <c:v>250.7129957727692</c:v>
                </c:pt>
                <c:pt idx="37">
                  <c:v>250.85741601462624</c:v>
                </c:pt>
                <c:pt idx="38">
                  <c:v>250.99639650773045</c:v>
                </c:pt>
                <c:pt idx="39">
                  <c:v>251.12992004694522</c:v>
                </c:pt>
                <c:pt idx="40">
                  <c:v>251.25796995331146</c:v>
                </c:pt>
                <c:pt idx="41">
                  <c:v>251.21271937315586</c:v>
                </c:pt>
                <c:pt idx="42">
                  <c:v>250.99357692224061</c:v>
                </c:pt>
                <c:pt idx="43">
                  <c:v>250.76821561958496</c:v>
                </c:pt>
                <c:pt idx="44">
                  <c:v>250.53664442846599</c:v>
                </c:pt>
                <c:pt idx="45">
                  <c:v>250.29887302480671</c:v>
                </c:pt>
                <c:pt idx="46">
                  <c:v>250.05491179643172</c:v>
                </c:pt>
                <c:pt idx="47">
                  <c:v>249.80477184214908</c:v>
                </c:pt>
                <c:pt idx="48">
                  <c:v>249.54846497065822</c:v>
                </c:pt>
                <c:pt idx="49">
                  <c:v>249.28600369928401</c:v>
                </c:pt>
                <c:pt idx="50">
                  <c:v>249.01740125253755</c:v>
                </c:pt>
                <c:pt idx="51">
                  <c:v>248.74267156050317</c:v>
                </c:pt>
                <c:pt idx="52">
                  <c:v>248.46182925705244</c:v>
                </c:pt>
                <c:pt idx="53">
                  <c:v>248.17488967788537</c:v>
                </c:pt>
                <c:pt idx="54">
                  <c:v>247.8818688583992</c:v>
                </c:pt>
                <c:pt idx="55">
                  <c:v>247.58278353138545</c:v>
                </c:pt>
                <c:pt idx="56">
                  <c:v>247.27765112455563</c:v>
                </c:pt>
                <c:pt idx="57">
                  <c:v>246.96648975789662</c:v>
                </c:pt>
                <c:pt idx="58">
                  <c:v>246.64931824085539</c:v>
                </c:pt>
                <c:pt idx="59">
                  <c:v>246.3261560693557</c:v>
                </c:pt>
                <c:pt idx="60">
                  <c:v>245.99702342264578</c:v>
                </c:pt>
                <c:pt idx="61">
                  <c:v>245.66194115997902</c:v>
                </c:pt>
                <c:pt idx="62">
                  <c:v>245.32093081712847</c:v>
                </c:pt>
                <c:pt idx="63">
                  <c:v>244.97401460273625</c:v>
                </c:pt>
                <c:pt idx="64">
                  <c:v>244.62121539449851</c:v>
                </c:pt>
                <c:pt idx="65">
                  <c:v>244.26255673518801</c:v>
                </c:pt>
                <c:pt idx="66">
                  <c:v>243.89806282851555</c:v>
                </c:pt>
                <c:pt idx="67">
                  <c:v>243.52775853483001</c:v>
                </c:pt>
                <c:pt idx="68">
                  <c:v>243.15166936666131</c:v>
                </c:pt>
                <c:pt idx="69">
                  <c:v>242.76982148410494</c:v>
                </c:pt>
                <c:pt idx="70">
                  <c:v>242.38224169005136</c:v>
                </c:pt>
                <c:pt idx="71">
                  <c:v>241.98895742526159</c:v>
                </c:pt>
                <c:pt idx="72">
                  <c:v>241.58999676328983</c:v>
                </c:pt>
                <c:pt idx="73">
                  <c:v>241.18538840525625</c:v>
                </c:pt>
                <c:pt idx="74">
                  <c:v>240.77516167447033</c:v>
                </c:pt>
                <c:pt idx="75">
                  <c:v>240.35934651090838</c:v>
                </c:pt>
                <c:pt idx="76">
                  <c:v>239.93797346554456</c:v>
                </c:pt>
                <c:pt idx="77">
                  <c:v>239.51107369454053</c:v>
                </c:pt>
                <c:pt idx="78">
                  <c:v>239.07867895329326</c:v>
                </c:pt>
                <c:pt idx="79">
                  <c:v>238.64082159034433</c:v>
                </c:pt>
                <c:pt idx="80">
                  <c:v>238.19753454115298</c:v>
                </c:pt>
                <c:pt idx="81">
                  <c:v>237.57397777017002</c:v>
                </c:pt>
                <c:pt idx="82">
                  <c:v>236.76976910771498</c:v>
                </c:pt>
                <c:pt idx="83">
                  <c:v>235.95988975533831</c:v>
                </c:pt>
                <c:pt idx="84">
                  <c:v>235.14440431547618</c:v>
                </c:pt>
                <c:pt idx="85">
                  <c:v>234.32337791587369</c:v>
                </c:pt>
                <c:pt idx="86">
                  <c:v>233.49687619493741</c:v>
                </c:pt>
                <c:pt idx="87">
                  <c:v>232.66496528700233</c:v>
                </c:pt>
                <c:pt idx="88">
                  <c:v>231.82771180751772</c:v>
                </c:pt>
                <c:pt idx="89">
                  <c:v>230.98518283815994</c:v>
                </c:pt>
                <c:pt idx="90">
                  <c:v>230.13744591187654</c:v>
                </c:pt>
                <c:pt idx="91">
                  <c:v>229.20678455292983</c:v>
                </c:pt>
                <c:pt idx="92">
                  <c:v>228.19310891702028</c:v>
                </c:pt>
                <c:pt idx="93">
                  <c:v>227.17433092370507</c:v>
                </c:pt>
                <c:pt idx="94">
                  <c:v>226.15053380230546</c:v>
                </c:pt>
                <c:pt idx="95">
                  <c:v>225.12180110270617</c:v>
                </c:pt>
                <c:pt idx="96">
                  <c:v>224.08821667632699</c:v>
                </c:pt>
                <c:pt idx="97">
                  <c:v>223.04986465711139</c:v>
                </c:pt>
                <c:pt idx="98">
                  <c:v>222.00682944253765</c:v>
                </c:pt>
                <c:pt idx="99">
                  <c:v>220.95919567466078</c:v>
                </c:pt>
                <c:pt idx="100">
                  <c:v>219.90704822119255</c:v>
                </c:pt>
                <c:pt idx="101">
                  <c:v>218.83794714827039</c:v>
                </c:pt>
                <c:pt idx="102">
                  <c:v>217.75195684863243</c:v>
                </c:pt>
                <c:pt idx="103">
                  <c:v>216.66170144295251</c:v>
                </c:pt>
                <c:pt idx="104">
                  <c:v>215.56726878797338</c:v>
                </c:pt>
                <c:pt idx="105">
                  <c:v>214.46874685862738</c:v>
                </c:pt>
                <c:pt idx="106">
                  <c:v>213.36622372890196</c:v>
                </c:pt>
                <c:pt idx="107">
                  <c:v>212.25978755280215</c:v>
                </c:pt>
                <c:pt idx="108">
                  <c:v>211.14952654541551</c:v>
                </c:pt>
                <c:pt idx="109">
                  <c:v>210.03552896408752</c:v>
                </c:pt>
                <c:pt idx="110">
                  <c:v>208.91788308971238</c:v>
                </c:pt>
                <c:pt idx="111">
                  <c:v>207.94184527947644</c:v>
                </c:pt>
                <c:pt idx="112">
                  <c:v>207.10769347057501</c:v>
                </c:pt>
                <c:pt idx="113">
                  <c:v>206.27014276106206</c:v>
                </c:pt>
                <c:pt idx="114">
                  <c:v>205.4292568683029</c:v>
                </c:pt>
                <c:pt idx="115">
                  <c:v>204.58509961307848</c:v>
                </c:pt>
                <c:pt idx="116">
                  <c:v>203.73773490737364</c:v>
                </c:pt>
                <c:pt idx="117">
                  <c:v>202.88722674221643</c:v>
                </c:pt>
                <c:pt idx="118">
                  <c:v>202.03363917557209</c:v>
                </c:pt>
                <c:pt idx="119">
                  <c:v>201.17703632029745</c:v>
                </c:pt>
                <c:pt idx="120">
                  <c:v>200.31748233215646</c:v>
                </c:pt>
                <c:pt idx="121">
                  <c:v>199.21266142547574</c:v>
                </c:pt>
                <c:pt idx="122">
                  <c:v>197.86239610423252</c:v>
                </c:pt>
                <c:pt idx="123">
                  <c:v>196.50954623599648</c:v>
                </c:pt>
                <c:pt idx="124">
                  <c:v>195.15421712536525</c:v>
                </c:pt>
                <c:pt idx="125">
                  <c:v>193.7965136930614</c:v>
                </c:pt>
                <c:pt idx="126">
                  <c:v>192.43654045543084</c:v>
                </c:pt>
                <c:pt idx="127">
                  <c:v>191.07440150425168</c:v>
                </c:pt>
                <c:pt idx="128">
                  <c:v>189.71020048685961</c:v>
                </c:pt>
                <c:pt idx="129">
                  <c:v>188.34404058659536</c:v>
                </c:pt>
                <c:pt idx="130">
                  <c:v>186.9760245035778</c:v>
                </c:pt>
                <c:pt idx="131">
                  <c:v>185.54238113161344</c:v>
                </c:pt>
                <c:pt idx="132">
                  <c:v>184.04317450237679</c:v>
                </c:pt>
                <c:pt idx="133">
                  <c:v>182.54251113521104</c:v>
                </c:pt>
                <c:pt idx="134">
                  <c:v>181.04050299329393</c:v>
                </c:pt>
                <c:pt idx="135">
                  <c:v>179.53726132663351</c:v>
                </c:pt>
                <c:pt idx="136">
                  <c:v>178.03289665260237</c:v>
                </c:pt>
                <c:pt idx="137">
                  <c:v>176.52751873691042</c:v>
                </c:pt>
                <c:pt idx="138">
                  <c:v>175.02123657502031</c:v>
                </c:pt>
                <c:pt idx="139">
                  <c:v>173.5141583740085</c:v>
                </c:pt>
                <c:pt idx="140">
                  <c:v>172.00639153487347</c:v>
                </c:pt>
                <c:pt idx="141">
                  <c:v>169.72941057598814</c:v>
                </c:pt>
                <c:pt idx="142">
                  <c:v>166.6832115557375</c:v>
                </c:pt>
                <c:pt idx="143">
                  <c:v>163.63841668732223</c:v>
                </c:pt>
                <c:pt idx="144">
                  <c:v>160.59529496223121</c:v>
                </c:pt>
                <c:pt idx="145">
                  <c:v>157.5541116846461</c:v>
                </c:pt>
                <c:pt idx="146">
                  <c:v>154.51512842339244</c:v>
                </c:pt>
                <c:pt idx="147">
                  <c:v>151.47860296643105</c:v>
                </c:pt>
                <c:pt idx="148">
                  <c:v>148.44478927787563</c:v>
                </c:pt>
                <c:pt idx="149">
                  <c:v>145.41393745752401</c:v>
                </c:pt>
                <c:pt idx="150">
                  <c:v>142.3862937028849</c:v>
                </c:pt>
                <c:pt idx="151">
                  <c:v>139.36210027368418</c:v>
                </c:pt>
                <c:pt idx="152">
                  <c:v>136.34159545882778</c:v>
                </c:pt>
                <c:pt idx="153">
                  <c:v>133.32501354580299</c:v>
                </c:pt>
                <c:pt idx="154">
                  <c:v>130.31258479249175</c:v>
                </c:pt>
                <c:pt idx="155">
                  <c:v>127.3045354013737</c:v>
                </c:pt>
                <c:pt idx="156">
                  <c:v>120.62902678631795</c:v>
                </c:pt>
                <c:pt idx="157">
                  <c:v>110.29024601494866</c:v>
                </c:pt>
                <c:pt idx="158">
                  <c:v>99.972922510751459</c:v>
                </c:pt>
                <c:pt idx="159">
                  <c:v>89.678839391858276</c:v>
                </c:pt>
                <c:pt idx="160">
                  <c:v>79.409732566264509</c:v>
                </c:pt>
                <c:pt idx="161">
                  <c:v>64.488658779208734</c:v>
                </c:pt>
                <c:pt idx="162">
                  <c:v>44.92887768982348</c:v>
                </c:pt>
                <c:pt idx="163">
                  <c:v>25.877631742867489</c:v>
                </c:pt>
                <c:pt idx="164">
                  <c:v>7.3389024790392074</c:v>
                </c:pt>
                <c:pt idx="165">
                  <c:v>-6.6569884164788009</c:v>
                </c:pt>
                <c:pt idx="166">
                  <c:v>-16.122998448459125</c:v>
                </c:pt>
                <c:pt idx="167">
                  <c:v>-28.953141441778946</c:v>
                </c:pt>
                <c:pt idx="168">
                  <c:v>-42.670151005179356</c:v>
                </c:pt>
                <c:pt idx="169">
                  <c:v>-63.353930383078847</c:v>
                </c:pt>
                <c:pt idx="170">
                  <c:v>-86.042705544481137</c:v>
                </c:pt>
                <c:pt idx="171">
                  <c:v>-93.399778796489429</c:v>
                </c:pt>
                <c:pt idx="172">
                  <c:v>-92.887728526903786</c:v>
                </c:pt>
                <c:pt idx="173">
                  <c:v>-92.379730471502825</c:v>
                </c:pt>
                <c:pt idx="174">
                  <c:v>-91.875741596106366</c:v>
                </c:pt>
                <c:pt idx="175">
                  <c:v>-91.375719439891967</c:v>
                </c:pt>
                <c:pt idx="176">
                  <c:v>-90.879622106215237</c:v>
                </c:pt>
                <c:pt idx="177">
                  <c:v>-90.387408253602516</c:v>
                </c:pt>
                <c:pt idx="178">
                  <c:v>-89.899037086910766</c:v>
                </c:pt>
                <c:pt idx="179">
                  <c:v>-89.414468348652022</c:v>
                </c:pt>
                <c:pt idx="180">
                  <c:v>-88.933662310478041</c:v>
                </c:pt>
                <c:pt idx="181">
                  <c:v>-88.45657976482336</c:v>
                </c:pt>
                <c:pt idx="182">
                  <c:v>-87.983182016701448</c:v>
                </c:pt>
                <c:pt idx="183">
                  <c:v>-87.513430875651963</c:v>
                </c:pt>
                <c:pt idx="184">
                  <c:v>-87.047288647835884</c:v>
                </c:pt>
                <c:pt idx="185">
                  <c:v>-86.584718128274844</c:v>
                </c:pt>
                <c:pt idx="186">
                  <c:v>-86.125682593232142</c:v>
                </c:pt>
                <c:pt idx="187">
                  <c:v>-85.670145792732214</c:v>
                </c:pt>
                <c:pt idx="188">
                  <c:v>-85.218071943216202</c:v>
                </c:pt>
                <c:pt idx="189">
                  <c:v>-84.769425720329551</c:v>
                </c:pt>
                <c:pt idx="190">
                  <c:v>-84.324172251840963</c:v>
                </c:pt>
                <c:pt idx="191">
                  <c:v>-83.882277110687497</c:v>
                </c:pt>
                <c:pt idx="192">
                  <c:v>-83.443706308145522</c:v>
                </c:pt>
                <c:pt idx="193">
                  <c:v>-83.00842628712337</c:v>
                </c:pt>
                <c:pt idx="194">
                  <c:v>-82.576403915574048</c:v>
                </c:pt>
                <c:pt idx="195">
                  <c:v>-82.147606480025019</c:v>
                </c:pt>
                <c:pt idx="196">
                  <c:v>-81.722001679223368</c:v>
                </c:pt>
                <c:pt idx="197">
                  <c:v>-81.299557617892887</c:v>
                </c:pt>
                <c:pt idx="198">
                  <c:v>-80.880242800602289</c:v>
                </c:pt>
                <c:pt idx="199">
                  <c:v>-80.46402612574073</c:v>
                </c:pt>
                <c:pt idx="200">
                  <c:v>-80.050876879599969</c:v>
                </c:pt>
                <c:pt idx="201">
                  <c:v>-79.640764730559823</c:v>
                </c:pt>
                <c:pt idx="202">
                  <c:v>-75.625686399938161</c:v>
                </c:pt>
                <c:pt idx="203">
                  <c:v>-71.895710383901701</c:v>
                </c:pt>
                <c:pt idx="204">
                  <c:v>-68.424141334996932</c:v>
                </c:pt>
                <c:pt idx="205">
                  <c:v>-65.187365301344911</c:v>
                </c:pt>
                <c:pt idx="206">
                  <c:v>-62.164429902929221</c:v>
                </c:pt>
                <c:pt idx="207">
                  <c:v>-59.336690070474269</c:v>
                </c:pt>
                <c:pt idx="208">
                  <c:v>-56.68750785775417</c:v>
                </c:pt>
                <c:pt idx="209">
                  <c:v>-54.201997061435947</c:v>
                </c:pt>
                <c:pt idx="210">
                  <c:v>-51.866805136671772</c:v>
                </c:pt>
                <c:pt idx="211">
                  <c:v>-49.669926288483182</c:v>
                </c:pt>
                <c:pt idx="212">
                  <c:v>-47.600540729348907</c:v>
                </c:pt>
                <c:pt idx="213">
                  <c:v>-45.648875983809077</c:v>
                </c:pt>
                <c:pt idx="214">
                  <c:v>-43.806086838437693</c:v>
                </c:pt>
                <c:pt idx="215">
                  <c:v>-42.064151116499048</c:v>
                </c:pt>
                <c:pt idx="216">
                  <c:v>-40.415778929110537</c:v>
                </c:pt>
                <c:pt idx="217">
                  <c:v>-38.854333440696415</c:v>
                </c:pt>
                <c:pt idx="218">
                  <c:v>-37.373761503085802</c:v>
                </c:pt>
                <c:pt idx="219">
                  <c:v>-35.968532773301497</c:v>
                </c:pt>
                <c:pt idx="220">
                  <c:v>-34.633586145576785</c:v>
                </c:pt>
                <c:pt idx="221">
                  <c:v>-33.364282506924063</c:v>
                </c:pt>
                <c:pt idx="222">
                  <c:v>-32.156362974432199</c:v>
                </c:pt>
                <c:pt idx="223">
                  <c:v>-31.005911896824166</c:v>
                </c:pt>
                <c:pt idx="224">
                  <c:v>-29.909324007034151</c:v>
                </c:pt>
                <c:pt idx="225">
                  <c:v>-28.863275200196195</c:v>
                </c:pt>
                <c:pt idx="226">
                  <c:v>-27.8646964853423</c:v>
                </c:pt>
                <c:pt idx="227">
                  <c:v>-26.910750721618395</c:v>
                </c:pt>
                <c:pt idx="228">
                  <c:v>-25.998811802850739</c:v>
                </c:pt>
                <c:pt idx="229">
                  <c:v>-25.12644599939318</c:v>
                </c:pt>
                <c:pt idx="230">
                  <c:v>-24.291395204647362</c:v>
                </c:pt>
                <c:pt idx="231">
                  <c:v>-23.491561866530141</c:v>
                </c:pt>
                <c:pt idx="232">
                  <c:v>-22.724995412348175</c:v>
                </c:pt>
                <c:pt idx="233">
                  <c:v>-21.98987999975423</c:v>
                </c:pt>
                <c:pt idx="234">
                  <c:v>-21.284523447314307</c:v>
                </c:pt>
                <c:pt idx="235">
                  <c:v>-20.607347216213281</c:v>
                </c:pt>
                <c:pt idx="236">
                  <c:v>-19.95687733019691</c:v>
                </c:pt>
                <c:pt idx="237">
                  <c:v>-19.331736134344226</c:v>
                </c:pt>
                <c:pt idx="238">
                  <c:v>-18.730634804987847</c:v>
                </c:pt>
                <c:pt idx="239">
                  <c:v>-18.152366533304033</c:v>
                </c:pt>
                <c:pt idx="240">
                  <c:v>-17.595800313992779</c:v>
                </c:pt>
                <c:pt idx="241">
                  <c:v>-17.059875278243187</c:v>
                </c:pt>
                <c:pt idx="242">
                  <c:v>-16.543595516985388</c:v>
                </c:pt>
                <c:pt idx="243">
                  <c:v>-16.046025346398167</c:v>
                </c:pt>
                <c:pt idx="244">
                  <c:v>-15.566284972883956</c:v>
                </c:pt>
                <c:pt idx="245">
                  <c:v>-15.103546519336073</c:v>
                </c:pt>
                <c:pt idx="246">
                  <c:v>-14.657030378588917</c:v>
                </c:pt>
                <c:pt idx="247">
                  <c:v>-14.226001863531135</c:v>
                </c:pt>
                <c:pt idx="248">
                  <c:v>-13.809768126535738</c:v>
                </c:pt>
                <c:pt idx="249">
                  <c:v>-13.407675323671207</c:v>
                </c:pt>
                <c:pt idx="250">
                  <c:v>-13.019106001650687</c:v>
                </c:pt>
                <c:pt idx="251">
                  <c:v>-12.643476687689507</c:v>
                </c:pt>
                <c:pt idx="252">
                  <c:v>-12.280235664410773</c:v>
                </c:pt>
                <c:pt idx="253">
                  <c:v>-11.928860913692155</c:v>
                </c:pt>
                <c:pt idx="254">
                  <c:v>-11.588858214911026</c:v>
                </c:pt>
                <c:pt idx="255">
                  <c:v>-11.25975938444212</c:v>
                </c:pt>
                <c:pt idx="256">
                  <c:v>-10.941120644510537</c:v>
                </c:pt>
                <c:pt idx="257">
                  <c:v>-10.632521110621438</c:v>
                </c:pt>
                <c:pt idx="258">
                  <c:v>-10.333561387790061</c:v>
                </c:pt>
                <c:pt idx="259">
                  <c:v>-10.043862266695561</c:v>
                </c:pt>
                <c:pt idx="260">
                  <c:v>-9.7630635116904081</c:v>
                </c:pt>
                <c:pt idx="261">
                  <c:v>-9.4908227333247055</c:v>
                </c:pt>
                <c:pt idx="262">
                  <c:v>-9.2268143386995582</c:v>
                </c:pt>
                <c:pt idx="263">
                  <c:v>-8.9707285535543786</c:v>
                </c:pt>
                <c:pt idx="264">
                  <c:v>-8.7222705105261031</c:v>
                </c:pt>
                <c:pt idx="265">
                  <c:v>-8.4811593984999192</c:v>
                </c:pt>
                <c:pt idx="266">
                  <c:v>-8.2471276684068808</c:v>
                </c:pt>
                <c:pt idx="267">
                  <c:v>-8.0199202912181384</c:v>
                </c:pt>
                <c:pt idx="268">
                  <c:v>-7.7992940642432407</c:v>
                </c:pt>
                <c:pt idx="269">
                  <c:v>-7.5850169621641239</c:v>
                </c:pt>
                <c:pt idx="270">
                  <c:v>-7.3768675295310731</c:v>
                </c:pt>
                <c:pt idx="271">
                  <c:v>-7.1746343117146489</c:v>
                </c:pt>
                <c:pt idx="272">
                  <c:v>-6.978115321551126</c:v>
                </c:pt>
                <c:pt idx="273">
                  <c:v>-6.7871175391407439</c:v>
                </c:pt>
                <c:pt idx="274">
                  <c:v>-6.6014564424603064</c:v>
                </c:pt>
                <c:pt idx="275">
                  <c:v>-6.4209555666359988</c:v>
                </c:pt>
                <c:pt idx="276">
                  <c:v>-6.2454460898905966</c:v>
                </c:pt>
                <c:pt idx="277">
                  <c:v>-6.0747664443332008</c:v>
                </c:pt>
                <c:pt idx="278">
                  <c:v>-5.9087619499000983</c:v>
                </c:pt>
                <c:pt idx="279">
                  <c:v>-5.7472844698843346</c:v>
                </c:pt>
                <c:pt idx="280">
                  <c:v>-5.5901920866092283</c:v>
                </c:pt>
                <c:pt idx="281">
                  <c:v>-5.4373487959094486</c:v>
                </c:pt>
                <c:pt idx="282">
                  <c:v>-5.2886242191821342</c:v>
                </c:pt>
                <c:pt idx="283">
                  <c:v>-5.1438933318617934</c:v>
                </c:pt>
                <c:pt idx="284">
                  <c:v>-5.0030362072562609</c:v>
                </c:pt>
                <c:pt idx="285">
                  <c:v>-4.8659377747578079</c:v>
                </c:pt>
                <c:pt idx="286">
                  <c:v>-4.7324875915143938</c:v>
                </c:pt>
                <c:pt idx="287">
                  <c:v>-4.6025796267110275</c:v>
                </c:pt>
                <c:pt idx="288">
                  <c:v>-4.4761120576712345</c:v>
                </c:pt>
                <c:pt idx="289">
                  <c:v>-4.3529870770440295</c:v>
                </c:pt>
                <c:pt idx="290">
                  <c:v>-4.2331107103926469</c:v>
                </c:pt>
                <c:pt idx="291">
                  <c:v>-4.116392643548509</c:v>
                </c:pt>
                <c:pt idx="292">
                  <c:v>-4.0027460591373947</c:v>
                </c:pt>
                <c:pt idx="293">
                  <c:v>-3.8920874817248765</c:v>
                </c:pt>
                <c:pt idx="294">
                  <c:v>-3.784336631065389</c:v>
                </c:pt>
                <c:pt idx="295">
                  <c:v>-3.6794162829736408</c:v>
                </c:pt>
                <c:pt idx="296">
                  <c:v>-3.5772521373688888</c:v>
                </c:pt>
                <c:pt idx="297">
                  <c:v>-3.4777726930721728</c:v>
                </c:pt>
                <c:pt idx="298">
                  <c:v>-3.3809091289638968</c:v>
                </c:pt>
                <c:pt idx="299">
                  <c:v>-3.2865951911344928</c:v>
                </c:pt>
                <c:pt idx="300">
                  <c:v>-3.1947670856844606</c:v>
                </c:pt>
                <c:pt idx="301">
                  <c:v>-3.1053633768518862</c:v>
                </c:pt>
                <c:pt idx="302">
                  <c:v>-3.0183248901658093</c:v>
                </c:pt>
                <c:pt idx="303">
                  <c:v>-2.9335946203426513</c:v>
                </c:pt>
                <c:pt idx="304">
                  <c:v>-2.8511176436604466</c:v>
                </c:pt>
                <c:pt idx="305">
                  <c:v>-2.7708410345618333</c:v>
                </c:pt>
                <c:pt idx="306">
                  <c:v>-2.6927137862519825</c:v>
                </c:pt>
                <c:pt idx="307">
                  <c:v>-2.6166867350716485</c:v>
                </c:pt>
                <c:pt idx="308">
                  <c:v>-2.542712488438684</c:v>
                </c:pt>
                <c:pt idx="309">
                  <c:v>-2.4707453561635568</c:v>
                </c:pt>
                <c:pt idx="310">
                  <c:v>-2.400741284955755</c:v>
                </c:pt>
                <c:pt idx="311">
                  <c:v>-2.3326577959485726</c:v>
                </c:pt>
                <c:pt idx="312">
                  <c:v>-2.2664539250796167</c:v>
                </c:pt>
                <c:pt idx="313">
                  <c:v>-2.202090166173555</c:v>
                </c:pt>
                <c:pt idx="314">
                  <c:v>-2.1395284165822099</c:v>
                </c:pt>
                <c:pt idx="315">
                  <c:v>-2.0787319252450573</c:v>
                </c:pt>
                <c:pt idx="316">
                  <c:v>-2.0196652430406221</c:v>
                </c:pt>
                <c:pt idx="317">
                  <c:v>-1.9622941753062011</c:v>
                </c:pt>
                <c:pt idx="318">
                  <c:v>-1.9065857364097942</c:v>
                </c:pt>
                <c:pt idx="319">
                  <c:v>-1.8525081062641173</c:v>
                </c:pt>
                <c:pt idx="320">
                  <c:v>-1.8000305886782042</c:v>
                </c:pt>
                <c:pt idx="321">
                  <c:v>-1.7491235714472946</c:v>
                </c:pt>
                <c:pt idx="322">
                  <c:v>-1.6997584880865773</c:v>
                </c:pt>
                <c:pt idx="323">
                  <c:v>-1.6519077811188891</c:v>
                </c:pt>
                <c:pt idx="324">
                  <c:v>-1.6055448668306742</c:v>
                </c:pt>
                <c:pt idx="325">
                  <c:v>-1.5606441014144599</c:v>
                </c:pt>
                <c:pt idx="326">
                  <c:v>-1.5171807484197257</c:v>
                </c:pt>
                <c:pt idx="327">
                  <c:v>-1.4751309474375169</c:v>
                </c:pt>
                <c:pt idx="328">
                  <c:v>-1.4344716839472984</c:v>
                </c:pt>
                <c:pt idx="329">
                  <c:v>-1.3951807602575328</c:v>
                </c:pt>
                <c:pt idx="330">
                  <c:v>-1.3572367674742865</c:v>
                </c:pt>
                <c:pt idx="331">
                  <c:v>-1.3206190584347721</c:v>
                </c:pt>
                <c:pt idx="332">
                  <c:v>-1.2853077215452093</c:v>
                </c:pt>
                <c:pt idx="333">
                  <c:v>-1.251283555464757</c:v>
                </c:pt>
                <c:pt idx="334">
                  <c:v>-1.2185280445794884</c:v>
                </c:pt>
                <c:pt idx="335">
                  <c:v>-1.1870233352125275</c:v>
                </c:pt>
                <c:pt idx="336">
                  <c:v>-1.1567522125185714</c:v>
                </c:pt>
                <c:pt idx="337">
                  <c:v>-1.1276980780130241</c:v>
                </c:pt>
                <c:pt idx="338">
                  <c:v>-1.0998449276879934</c:v>
                </c:pt>
                <c:pt idx="339">
                  <c:v>-1.073177330669413</c:v>
                </c:pt>
                <c:pt idx="340">
                  <c:v>-1.0476804083715563</c:v>
                </c:pt>
                <c:pt idx="341">
                  <c:v>-1.0233398141072862</c:v>
                </c:pt>
                <c:pt idx="342">
                  <c:v>-1.0001417131145109</c:v>
                </c:pt>
                <c:pt idx="343">
                  <c:v>-0.97807276296151668</c:v>
                </c:pt>
                <c:pt idx="344">
                  <c:v>-0.95712009429617051</c:v>
                </c:pt>
                <c:pt idx="345">
                  <c:v>-0.93727129190640279</c:v>
                </c:pt>
                <c:pt idx="346">
                  <c:v>-0.91851437606196029</c:v>
                </c:pt>
                <c:pt idx="347">
                  <c:v>-0.90083778411011672</c:v>
                </c:pt>
                <c:pt idx="348">
                  <c:v>-0.88423035230089375</c:v>
                </c:pt>
                <c:pt idx="349">
                  <c:v>-0.86868129782036485</c:v>
                </c:pt>
                <c:pt idx="350">
                  <c:v>-0.85418020101377512</c:v>
                </c:pt>
                <c:pt idx="351">
                  <c:v>-0.84071698778351767</c:v>
                </c:pt>
                <c:pt idx="352">
                  <c:v>-0.82828191215044389</c:v>
                </c:pt>
                <c:pt idx="353">
                  <c:v>-0.81686553897050451</c:v>
                </c:pt>
                <c:pt idx="354">
                  <c:v>-0.80645872680232056</c:v>
                </c:pt>
                <c:pt idx="355">
                  <c:v>-0.79705261092491475</c:v>
                </c:pt>
                <c:pt idx="356">
                  <c:v>-0.78863858650843333</c:v>
                </c:pt>
                <c:pt idx="357">
                  <c:v>-0.78120829194425123</c:v>
                </c:pt>
                <c:pt idx="358">
                  <c:v>-0.77475359234426289</c:v>
                </c:pt>
                <c:pt idx="359">
                  <c:v>-0.7692665632224126</c:v>
                </c:pt>
                <c:pt idx="360">
                  <c:v>-0.76473947437453593</c:v>
                </c:pt>
                <c:pt idx="361">
                  <c:v>-0.76116477397529769</c:v>
                </c:pt>
                <c:pt idx="362">
                  <c:v>-0.75853507291337019</c:v>
                </c:pt>
                <c:pt idx="363">
                  <c:v>-0.75684312938800424</c:v>
                </c:pt>
                <c:pt idx="364">
                  <c:v>-0.7560818337916555</c:v>
                </c:pt>
                <c:pt idx="365">
                  <c:v>-0.7562441939044402</c:v>
                </c:pt>
                <c:pt idx="366">
                  <c:v>-0.75732332042677908</c:v>
                </c:pt>
                <c:pt idx="367">
                  <c:v>-0.75931241287671425</c:v>
                </c:pt>
                <c:pt idx="368">
                  <c:v>-0.76220474587801634</c:v>
                </c:pt>
                <c:pt idx="369">
                  <c:v>-0.76599365586436474</c:v>
                </c:pt>
                <c:pt idx="370">
                  <c:v>-0.77067252822363685</c:v>
                </c:pt>
                <c:pt idx="371">
                  <c:v>-0.77623478490469222</c:v>
                </c:pt>
                <c:pt idx="372">
                  <c:v>-0.78267387250702902</c:v>
                </c:pt>
                <c:pt idx="373">
                  <c:v>-0.78998325087143462</c:v>
                </c:pt>
                <c:pt idx="374">
                  <c:v>-0.79815638218723717</c:v>
                </c:pt>
                <c:pt idx="375">
                  <c:v>-0.80718672062909713</c:v>
                </c:pt>
                <c:pt idx="376">
                  <c:v>-0.81706770253350836</c:v>
                </c:pt>
                <c:pt idx="377">
                  <c:v>-0.82779273712237034</c:v>
                </c:pt>
                <c:pt idx="378">
                  <c:v>-0.8393551977781939</c:v>
                </c:pt>
                <c:pt idx="379">
                  <c:v>-0.85174841387275868</c:v>
                </c:pt>
                <c:pt idx="380">
                  <c:v>-0.86496566314843559</c:v>
                </c:pt>
                <c:pt idx="381">
                  <c:v>-0.87900016464888264</c:v>
                </c:pt>
                <c:pt idx="382">
                  <c:v>-0.89384507219353482</c:v>
                </c:pt>
                <c:pt idx="383">
                  <c:v>-0.90949346838818557</c:v>
                </c:pt>
                <c:pt idx="384">
                  <c:v>-0.92593835916207612</c:v>
                </c:pt>
                <c:pt idx="385">
                  <c:v>-0.94317266882020412</c:v>
                </c:pt>
                <c:pt idx="386">
                  <c:v>-0.96118923559813596</c:v>
                </c:pt>
                <c:pt idx="387">
                  <c:v>-0.97998080770535256</c:v>
                </c:pt>
                <c:pt idx="388">
                  <c:v>-0.99954003984213768</c:v>
                </c:pt>
                <c:pt idx="389">
                  <c:v>-1.0198594901742082</c:v>
                </c:pt>
                <c:pt idx="390">
                  <c:v>-1.0409316177486292</c:v>
                </c:pt>
                <c:pt idx="391">
                  <c:v>-1.0627487803341362</c:v>
                </c:pt>
                <c:pt idx="392">
                  <c:v>-1.0853032326686458</c:v>
                </c:pt>
                <c:pt idx="393">
                  <c:v>-1.1085871250966219</c:v>
                </c:pt>
                <c:pt idx="394">
                  <c:v>-1.1325925025788963</c:v>
                </c:pt>
                <c:pt idx="395">
                  <c:v>-1.1573113040576517</c:v>
                </c:pt>
                <c:pt idx="396">
                  <c:v>-1.1827353621594268</c:v>
                </c:pt>
                <c:pt idx="397">
                  <c:v>-1.2088564032192612</c:v>
                </c:pt>
                <c:pt idx="398">
                  <c:v>-1.2356660476094199</c:v>
                </c:pt>
                <c:pt idx="399">
                  <c:v>-1.2631558103564982</c:v>
                </c:pt>
                <c:pt idx="400">
                  <c:v>-1.2913171020311258</c:v>
                </c:pt>
                <c:pt idx="401">
                  <c:v>-1.3201412298949282</c:v>
                </c:pt>
                <c:pt idx="402">
                  <c:v>-1.3496193992898726</c:v>
                </c:pt>
                <c:pt idx="403">
                  <c:v>-1.3797427152556061</c:v>
                </c:pt>
                <c:pt idx="404">
                  <c:v>-1.4105021843608945</c:v>
                </c:pt>
                <c:pt idx="405">
                  <c:v>-1.4418887167357417</c:v>
                </c:pt>
                <c:pt idx="406">
                  <c:v>-1.4738931282912857</c:v>
                </c:pt>
                <c:pt idx="407">
                  <c:v>-1.506506143115055</c:v>
                </c:pt>
                <c:pt idx="408">
                  <c:v>-1.5397183960296221</c:v>
                </c:pt>
                <c:pt idx="409">
                  <c:v>-1.5735204353032004</c:v>
                </c:pt>
                <c:pt idx="410">
                  <c:v>-1.6079027255011544</c:v>
                </c:pt>
                <c:pt idx="411">
                  <c:v>-1.6428556504678535</c:v>
                </c:pt>
                <c:pt idx="412">
                  <c:v>-1.6783695164287356</c:v>
                </c:pt>
                <c:pt idx="413">
                  <c:v>-1.7144345552028288</c:v>
                </c:pt>
                <c:pt idx="414">
                  <c:v>-1.7510409275164165</c:v>
                </c:pt>
                <c:pt idx="415">
                  <c:v>-1.7881787264088966</c:v>
                </c:pt>
                <c:pt idx="416">
                  <c:v>-1.8258379807222327</c:v>
                </c:pt>
                <c:pt idx="417">
                  <c:v>-1.8640086586657907</c:v>
                </c:pt>
                <c:pt idx="418">
                  <c:v>-1.9026806714486475</c:v>
                </c:pt>
                <c:pt idx="419">
                  <c:v>-1.9418438769718049</c:v>
                </c:pt>
                <c:pt idx="420">
                  <c:v>-1.9814880835730526</c:v>
                </c:pt>
                <c:pt idx="421">
                  <c:v>-2.0216030538174938</c:v>
                </c:pt>
                <c:pt idx="422">
                  <c:v>-2.0621785083270741</c:v>
                </c:pt>
                <c:pt idx="423">
                  <c:v>-2.1032041296426676</c:v>
                </c:pt>
                <c:pt idx="424">
                  <c:v>-2.1446695661125927</c:v>
                </c:pt>
                <c:pt idx="425">
                  <c:v>-2.1865644358016376</c:v>
                </c:pt>
                <c:pt idx="426">
                  <c:v>-2.2288783304149375</c:v>
                </c:pt>
                <c:pt idx="427">
                  <c:v>-2.2716008192312493</c:v>
                </c:pt>
                <c:pt idx="428">
                  <c:v>-2.3147214530404443</c:v>
                </c:pt>
                <c:pt idx="429">
                  <c:v>-2.3582297680801707</c:v>
                </c:pt>
                <c:pt idx="430">
                  <c:v>-2.4021152899669298</c:v>
                </c:pt>
                <c:pt idx="431">
                  <c:v>-2.4463675376169545</c:v>
                </c:pt>
                <c:pt idx="432">
                  <c:v>-2.4909760271524597</c:v>
                </c:pt>
                <c:pt idx="433">
                  <c:v>-2.5359302757890987</c:v>
                </c:pt>
                <c:pt idx="434">
                  <c:v>-2.5812198057005284</c:v>
                </c:pt>
                <c:pt idx="435">
                  <c:v>-2.6268341478562465</c:v>
                </c:pt>
                <c:pt idx="436">
                  <c:v>-2.6727628458290158</c:v>
                </c:pt>
                <c:pt idx="437">
                  <c:v>-2.7189954595682941</c:v>
                </c:pt>
                <c:pt idx="438">
                  <c:v>-2.765521569136375</c:v>
                </c:pt>
                <c:pt idx="439">
                  <c:v>-2.8123307784039446</c:v>
                </c:pt>
                <c:pt idx="440">
                  <c:v>-2.8594127187020399</c:v>
                </c:pt>
                <c:pt idx="441">
                  <c:v>-2.9067570524274933</c:v>
                </c:pt>
                <c:pt idx="442">
                  <c:v>-2.9543534765990573</c:v>
                </c:pt>
                <c:pt idx="443">
                  <c:v>-3.0021917263616369</c:v>
                </c:pt>
                <c:pt idx="444">
                  <c:v>-3.0502615784360723</c:v>
                </c:pt>
                <c:pt idx="445">
                  <c:v>-3.0985528545121901</c:v>
                </c:pt>
                <c:pt idx="446">
                  <c:v>-3.1470554245828422</c:v>
                </c:pt>
                <c:pt idx="447">
                  <c:v>-3.1957592102168695</c:v>
                </c:pt>
                <c:pt idx="448">
                  <c:v>-3.2446541877690271</c:v>
                </c:pt>
                <c:pt idx="449">
                  <c:v>-3.2937303915250067</c:v>
                </c:pt>
                <c:pt idx="450">
                  <c:v>-3.3429779167798617</c:v>
                </c:pt>
                <c:pt idx="451">
                  <c:v>-3.3923869228482313</c:v>
                </c:pt>
                <c:pt idx="452">
                  <c:v>-3.4419476360048593</c:v>
                </c:pt>
                <c:pt idx="453">
                  <c:v>-3.4916503523540574</c:v>
                </c:pt>
                <c:pt idx="454">
                  <c:v>-3.5414854406268521</c:v>
                </c:pt>
                <c:pt idx="455">
                  <c:v>-3.5914433449046657</c:v>
                </c:pt>
                <c:pt idx="456">
                  <c:v>-3.6415145872684884</c:v>
                </c:pt>
                <c:pt idx="457">
                  <c:v>-3.6916897703725859</c:v>
                </c:pt>
                <c:pt idx="458">
                  <c:v>-3.7419595799419643</c:v>
                </c:pt>
                <c:pt idx="459">
                  <c:v>-3.7923147871927849</c:v>
                </c:pt>
                <c:pt idx="460">
                  <c:v>-3.842746251175138</c:v>
                </c:pt>
                <c:pt idx="461">
                  <c:v>-3.8932449210376325</c:v>
                </c:pt>
                <c:pt idx="462">
                  <c:v>-3.9438018382133153</c:v>
                </c:pt>
                <c:pt idx="463">
                  <c:v>-3.9944081385266195</c:v>
                </c:pt>
                <c:pt idx="464">
                  <c:v>-4.0450550542210122</c:v>
                </c:pt>
                <c:pt idx="465">
                  <c:v>-4.0957339159072053</c:v>
                </c:pt>
                <c:pt idx="466">
                  <c:v>-4.1464361544317869</c:v>
                </c:pt>
                <c:pt idx="467">
                  <c:v>-4.1971533026662931</c:v>
                </c:pt>
                <c:pt idx="468">
                  <c:v>-4.2478769972167427</c:v>
                </c:pt>
                <c:pt idx="469">
                  <c:v>-4.2985989800537912</c:v>
                </c:pt>
                <c:pt idx="470">
                  <c:v>-4.3493111000637272</c:v>
                </c:pt>
                <c:pt idx="471">
                  <c:v>-4.4000053145205289</c:v>
                </c:pt>
                <c:pt idx="472">
                  <c:v>-4.4506736904794328</c:v>
                </c:pt>
                <c:pt idx="473">
                  <c:v>-4.5013084060923134</c:v>
                </c:pt>
                <c:pt idx="474">
                  <c:v>-4.5519017518454676</c:v>
                </c:pt>
                <c:pt idx="475">
                  <c:v>-4.6024461317202627</c:v>
                </c:pt>
                <c:pt idx="476">
                  <c:v>-4.6529340642772938</c:v>
                </c:pt>
                <c:pt idx="477">
                  <c:v>-4.7033581836647036</c:v>
                </c:pt>
                <c:pt idx="478">
                  <c:v>-4.7537112405513779</c:v>
                </c:pt>
                <c:pt idx="479">
                  <c:v>-4.8039861029857791</c:v>
                </c:pt>
                <c:pt idx="480">
                  <c:v>-4.8541757571812587</c:v>
                </c:pt>
                <c:pt idx="481">
                  <c:v>-4.9042733082286842</c:v>
                </c:pt>
                <c:pt idx="482">
                  <c:v>-4.9542719807373166</c:v>
                </c:pt>
                <c:pt idx="483">
                  <c:v>-5.0041651194048971</c:v>
                </c:pt>
                <c:pt idx="484">
                  <c:v>-5.0539461895179212</c:v>
                </c:pt>
                <c:pt idx="485">
                  <c:v>-5.1036087773831502</c:v>
                </c:pt>
                <c:pt idx="486">
                  <c:v>-5.1531465906914393</c:v>
                </c:pt>
                <c:pt idx="487">
                  <c:v>-5.2025534588149691</c:v>
                </c:pt>
                <c:pt idx="488">
                  <c:v>-5.2518233330390478</c:v>
                </c:pt>
                <c:pt idx="489">
                  <c:v>-5.3009502867296554</c:v>
                </c:pt>
                <c:pt idx="490">
                  <c:v>-5.3499285154378704</c:v>
                </c:pt>
                <c:pt idx="491">
                  <c:v>-5.3987523369424988</c:v>
                </c:pt>
                <c:pt idx="492">
                  <c:v>-5.4474161912320991</c:v>
                </c:pt>
                <c:pt idx="493">
                  <c:v>-5.4959146404276513</c:v>
                </c:pt>
                <c:pt idx="494">
                  <c:v>-5.544242368647236</c:v>
                </c:pt>
                <c:pt idx="495">
                  <c:v>-5.59239418181396</c:v>
                </c:pt>
                <c:pt idx="496">
                  <c:v>-5.640365007408497</c:v>
                </c:pt>
                <c:pt idx="497">
                  <c:v>-5.6881498941676041</c:v>
                </c:pt>
                <c:pt idx="498">
                  <c:v>-5.7357440117298646</c:v>
                </c:pt>
                <c:pt idx="499">
                  <c:v>-5.7831426502301753</c:v>
                </c:pt>
                <c:pt idx="500">
                  <c:v>-5.8303412198442306</c:v>
                </c:pt>
                <c:pt idx="501">
                  <c:v>-5.8773352502844167</c:v>
                </c:pt>
                <c:pt idx="502">
                  <c:v>-5.9241203902485431</c:v>
                </c:pt>
                <c:pt idx="503">
                  <c:v>-5.9706924068227609</c:v>
                </c:pt>
                <c:pt idx="504">
                  <c:v>-6.0170471848400551</c:v>
                </c:pt>
                <c:pt idx="505">
                  <c:v>-6.0631807261957453</c:v>
                </c:pt>
                <c:pt idx="506">
                  <c:v>-6.1090891491213704</c:v>
                </c:pt>
                <c:pt idx="507">
                  <c:v>-6.1547686874183372</c:v>
                </c:pt>
                <c:pt idx="508">
                  <c:v>-6.2002156896527367</c:v>
                </c:pt>
                <c:pt idx="509">
                  <c:v>-6.2454266183127265</c:v>
                </c:pt>
                <c:pt idx="510">
                  <c:v>-6.2903980489298412</c:v>
                </c:pt>
                <c:pt idx="511">
                  <c:v>-6.3351266691656098</c:v>
                </c:pt>
                <c:pt idx="512">
                  <c:v>-6.3796092778648337</c:v>
                </c:pt>
                <c:pt idx="513">
                  <c:v>-6.4238427840769265</c:v>
                </c:pt>
                <c:pt idx="514">
                  <c:v>-6.4678242060466076</c:v>
                </c:pt>
                <c:pt idx="515">
                  <c:v>-6.5115506701753239</c:v>
                </c:pt>
                <c:pt idx="516">
                  <c:v>-6.5550194099546761</c:v>
                </c:pt>
                <c:pt idx="517">
                  <c:v>-6.5982277648732435</c:v>
                </c:pt>
                <c:pt idx="518">
                  <c:v>-6.6411731792980255</c:v>
                </c:pt>
                <c:pt idx="519">
                  <c:v>-6.6838532013317788</c:v>
                </c:pt>
                <c:pt idx="520">
                  <c:v>-6.726265481647606</c:v>
                </c:pt>
                <c:pt idx="521">
                  <c:v>-6.768407772301944</c:v>
                </c:pt>
                <c:pt idx="522">
                  <c:v>-6.8102779255272354</c:v>
                </c:pt>
                <c:pt idx="523">
                  <c:v>-6.8518738925054814</c:v>
                </c:pt>
                <c:pt idx="524">
                  <c:v>-6.8931937221238915</c:v>
                </c:pt>
                <c:pt idx="525">
                  <c:v>-6.9342355597137901</c:v>
                </c:pt>
                <c:pt idx="526">
                  <c:v>-6.9749976457739393</c:v>
                </c:pt>
                <c:pt idx="527">
                  <c:v>-7.0154783146794175</c:v>
                </c:pt>
                <c:pt idx="528">
                  <c:v>-7.0556759933771831</c:v>
                </c:pt>
                <c:pt idx="529">
                  <c:v>-7.0955892000693996</c:v>
                </c:pt>
                <c:pt idx="530">
                  <c:v>-7.135216542885602</c:v>
                </c:pt>
                <c:pt idx="531">
                  <c:v>-7.1745567185447952</c:v>
                </c:pt>
                <c:pt idx="532">
                  <c:v>-7.2136085110084389</c:v>
                </c:pt>
                <c:pt idx="533">
                  <c:v>-7.2523707901254149</c:v>
                </c:pt>
                <c:pt idx="534">
                  <c:v>-7.2908425102699033</c:v>
                </c:pt>
                <c:pt idx="535">
                  <c:v>-7.3290227089731497</c:v>
                </c:pt>
                <c:pt idx="536">
                  <c:v>-7.3669105055500976</c:v>
                </c:pt>
                <c:pt idx="537">
                  <c:v>-7.4045050997217263</c:v>
                </c:pt>
                <c:pt idx="538">
                  <c:v>-7.4418057702340885</c:v>
                </c:pt>
                <c:pt idx="539">
                  <c:v>-7.478811873474843</c:v>
                </c:pt>
                <c:pt idx="540">
                  <c:v>-7.5155228420881688</c:v>
                </c:pt>
                <c:pt idx="541">
                  <c:v>-7.5519381835888906</c:v>
                </c:pt>
                <c:pt idx="542">
                  <c:v>-7.5880574789765651</c:v>
                </c:pt>
                <c:pt idx="543">
                  <c:v>-7.6238803813503981</c:v>
                </c:pt>
                <c:pt idx="544">
                  <c:v>-7.6594066145256869</c:v>
                </c:pt>
                <c:pt idx="545">
                  <c:v>-7.6946359716525183</c:v>
                </c:pt>
                <c:pt idx="546">
                  <c:v>-7.7295683138374542</c:v>
                </c:pt>
                <c:pt idx="547">
                  <c:v>-7.7642035687689104</c:v>
                </c:pt>
                <c:pt idx="548">
                  <c:v>-7.79854172934684</c:v>
                </c:pt>
                <c:pt idx="549">
                  <c:v>-7.8325828523174161</c:v>
                </c:pt>
                <c:pt idx="550">
                  <c:v>-7.8663270569133061</c:v>
                </c:pt>
                <c:pt idx="551">
                  <c:v>-7.899774523500148</c:v>
                </c:pt>
                <c:pt idx="552">
                  <c:v>-7.9329254922297707</c:v>
                </c:pt>
                <c:pt idx="553">
                  <c:v>-7.9657802617007887</c:v>
                </c:pt>
                <c:pt idx="554">
                  <c:v>-7.9983391876269962</c:v>
                </c:pt>
                <c:pt idx="555">
                  <c:v>-8.0306026815141927</c:v>
                </c:pt>
                <c:pt idx="556">
                  <c:v>-8.0625712093458084</c:v>
                </c:pt>
                <c:pt idx="557">
                  <c:v>-8.094245290277895</c:v>
                </c:pt>
                <c:pt idx="558">
                  <c:v>-8.1256254953438809</c:v>
                </c:pt>
                <c:pt idx="559">
                  <c:v>-8.1567124461695393</c:v>
                </c:pt>
                <c:pt idx="560">
                  <c:v>-8.1875068136985458</c:v>
                </c:pt>
                <c:pt idx="561">
                  <c:v>-8.2180093169290842</c:v>
                </c:pt>
                <c:pt idx="562">
                  <c:v>-8.2482207216617667</c:v>
                </c:pt>
                <c:pt idx="563">
                  <c:v>-8.2781418392593284</c:v>
                </c:pt>
                <c:pt idx="564">
                  <c:v>-8.3077735254183658</c:v>
                </c:pt>
                <c:pt idx="565">
                  <c:v>-8.337116678953425</c:v>
                </c:pt>
                <c:pt idx="566">
                  <c:v>-8.3661722405937713</c:v>
                </c:pt>
                <c:pt idx="567">
                  <c:v>-8.3949411917931052</c:v>
                </c:pt>
                <c:pt idx="568">
                  <c:v>-8.423424553552513</c:v>
                </c:pt>
                <c:pt idx="569">
                  <c:v>-8.4516233852567932</c:v>
                </c:pt>
                <c:pt idx="570">
                  <c:v>-8.4795387835245588</c:v>
                </c:pt>
                <c:pt idx="571">
                  <c:v>-8.5071718810721659</c:v>
                </c:pt>
                <c:pt idx="572">
                  <c:v>-8.5345238455917567</c:v>
                </c:pt>
                <c:pt idx="573">
                  <c:v>-8.5615958786435762</c:v>
                </c:pt>
                <c:pt idx="574">
                  <c:v>-8.5883892145627385</c:v>
                </c:pt>
                <c:pt idx="575">
                  <c:v>-8.6149051193805626</c:v>
                </c:pt>
                <c:pt idx="576">
                  <c:v>-8.641144889760632</c:v>
                </c:pt>
                <c:pt idx="577">
                  <c:v>-8.6671098519497374</c:v>
                </c:pt>
                <c:pt idx="578">
                  <c:v>-8.6928013607437915</c:v>
                </c:pt>
                <c:pt idx="579">
                  <c:v>-8.7182207984687299</c:v>
                </c:pt>
                <c:pt idx="580">
                  <c:v>-8.743369573976663</c:v>
                </c:pt>
                <c:pt idx="581">
                  <c:v>-8.7682491216571794</c:v>
                </c:pt>
                <c:pt idx="582">
                  <c:v>-8.7928609004639497</c:v>
                </c:pt>
                <c:pt idx="583">
                  <c:v>-8.8172063929566633</c:v>
                </c:pt>
                <c:pt idx="584">
                  <c:v>-8.8412871043583294</c:v>
                </c:pt>
                <c:pt idx="585">
                  <c:v>-8.8651045616279767</c:v>
                </c:pt>
                <c:pt idx="586">
                  <c:v>-8.8886603125487955</c:v>
                </c:pt>
                <c:pt idx="587">
                  <c:v>-8.9119559248316165</c:v>
                </c:pt>
                <c:pt idx="588">
                  <c:v>-8.9349929852339081</c:v>
                </c:pt>
                <c:pt idx="589">
                  <c:v>-8.9577730986941173</c:v>
                </c:pt>
                <c:pt idx="590">
                  <c:v>-8.9802978874814059</c:v>
                </c:pt>
                <c:pt idx="591">
                  <c:v>-9.0025689903607464</c:v>
                </c:pt>
                <c:pt idx="592">
                  <c:v>-9.0245880617733167</c:v>
                </c:pt>
                <c:pt idx="593">
                  <c:v>-9.0463567710321957</c:v>
                </c:pt>
                <c:pt idx="594">
                  <c:v>-9.0678768015332363</c:v>
                </c:pt>
                <c:pt idx="595">
                  <c:v>-9.0891498499811068</c:v>
                </c:pt>
                <c:pt idx="596">
                  <c:v>-9.1101776256303904</c:v>
                </c:pt>
                <c:pt idx="597">
                  <c:v>-9.1309618495417517</c:v>
                </c:pt>
                <c:pt idx="598">
                  <c:v>-9.1515042538529343</c:v>
                </c:pt>
                <c:pt idx="599">
                  <c:v>-9.1718065810647005</c:v>
                </c:pt>
                <c:pt idx="600">
                  <c:v>-9.1918705833413998</c:v>
                </c:pt>
                <c:pt idx="601">
                  <c:v>-9.2116980218262476</c:v>
                </c:pt>
                <c:pt idx="602">
                  <c:v>-9.231290665971148</c:v>
                </c:pt>
                <c:pt idx="603">
                  <c:v>-9.2506502928808469</c:v>
                </c:pt>
                <c:pt idx="604">
                  <c:v>-9.2697786866715113</c:v>
                </c:pt>
                <c:pt idx="605">
                  <c:v>-9.2886776378434188</c:v>
                </c:pt>
                <c:pt idx="606">
                  <c:v>-9.307348942667705</c:v>
                </c:pt>
                <c:pt idx="607">
                  <c:v>-9.3257944025870838</c:v>
                </c:pt>
                <c:pt idx="608">
                  <c:v>-9.3440158236303184</c:v>
                </c:pt>
                <c:pt idx="609">
                  <c:v>-9.3620150158404272</c:v>
                </c:pt>
                <c:pt idx="610">
                  <c:v>-9.3797937927163098</c:v>
                </c:pt>
                <c:pt idx="611">
                  <c:v>-9.3973539706678366</c:v>
                </c:pt>
                <c:pt idx="612">
                  <c:v>-9.4146973684841271</c:v>
                </c:pt>
                <c:pt idx="613">
                  <c:v>-9.4318258068149241</c:v>
                </c:pt>
                <c:pt idx="614">
                  <c:v>-9.4487411076649011</c:v>
                </c:pt>
                <c:pt idx="615">
                  <c:v>-9.4654450939007582</c:v>
                </c:pt>
                <c:pt idx="616">
                  <c:v>-9.4819395887708975</c:v>
                </c:pt>
                <c:pt idx="617">
                  <c:v>-9.4982264154376068</c:v>
                </c:pt>
                <c:pt idx="618">
                  <c:v>-9.5143073965215468</c:v>
                </c:pt>
                <c:pt idx="619">
                  <c:v>-9.5301843536583206</c:v>
                </c:pt>
                <c:pt idx="620">
                  <c:v>-9.5458591070671126</c:v>
                </c:pt>
                <c:pt idx="621">
                  <c:v>-9.5613334751310646</c:v>
                </c:pt>
                <c:pt idx="622">
                  <c:v>-9.5766092739893391</c:v>
                </c:pt>
                <c:pt idx="623">
                  <c:v>-9.5916883171406546</c:v>
                </c:pt>
                <c:pt idx="624">
                  <c:v>-9.6065724150581602</c:v>
                </c:pt>
                <c:pt idx="625">
                  <c:v>-9.6212633748153902</c:v>
                </c:pt>
                <c:pt idx="626">
                  <c:v>-9.6357629997232852</c:v>
                </c:pt>
                <c:pt idx="627">
                  <c:v>-9.6500730889779671</c:v>
                </c:pt>
                <c:pt idx="628">
                  <c:v>-9.6641954373191616</c:v>
                </c:pt>
                <c:pt idx="629">
                  <c:v>-9.678131834699105</c:v>
                </c:pt>
                <c:pt idx="630">
                  <c:v>-9.6918840659617427</c:v>
                </c:pt>
                <c:pt idx="631">
                  <c:v>-9.7054539105320607</c:v>
                </c:pt>
                <c:pt idx="632">
                  <c:v>-9.7188431421154</c:v>
                </c:pt>
                <c:pt idx="633">
                  <c:v>-9.7320535284065137</c:v>
                </c:pt>
                <c:pt idx="634">
                  <c:v>-9.7450868308083205</c:v>
                </c:pt>
                <c:pt idx="635">
                  <c:v>-9.7579448041600472</c:v>
                </c:pt>
                <c:pt idx="636">
                  <c:v>-9.7706291964747063</c:v>
                </c:pt>
                <c:pt idx="637">
                  <c:v>-9.7831417486856722</c:v>
                </c:pt>
                <c:pt idx="638">
                  <c:v>-9.7954841944022455</c:v>
                </c:pt>
                <c:pt idx="639">
                  <c:v>-9.8076582596739499</c:v>
                </c:pt>
                <c:pt idx="640">
                  <c:v>-9.8196656627635122</c:v>
                </c:pt>
                <c:pt idx="641">
                  <c:v>-9.831508113928292</c:v>
                </c:pt>
                <c:pt idx="642">
                  <c:v>-9.8431873152099882</c:v>
                </c:pt>
                <c:pt idx="643">
                  <c:v>-9.8547049602325121</c:v>
                </c:pt>
                <c:pt idx="644">
                  <c:v>-9.86606273400783</c:v>
                </c:pt>
                <c:pt idx="645">
                  <c:v>-9.8772623127496022</c:v>
                </c:pt>
                <c:pt idx="646">
                  <c:v>-9.8883053636945633</c:v>
                </c:pt>
                <c:pt idx="647">
                  <c:v>-9.8991935449312756</c:v>
                </c:pt>
                <c:pt idx="648">
                  <c:v>-9.9099285052363957</c:v>
                </c:pt>
                <c:pt idx="649">
                  <c:v>-9.9205118839179782</c:v>
                </c:pt>
                <c:pt idx="650">
                  <c:v>-9.9309453106659564</c:v>
                </c:pt>
                <c:pt idx="651">
                  <c:v>-9.9412304054094331</c:v>
                </c:pt>
                <c:pt idx="652">
                  <c:v>-9.95136877818077</c:v>
                </c:pt>
                <c:pt idx="653">
                  <c:v>-9.9613620289862208</c:v>
                </c:pt>
                <c:pt idx="654">
                  <c:v>-9.9712117476830961</c:v>
                </c:pt>
                <c:pt idx="655">
                  <c:v>-9.9809195138631406</c:v>
                </c:pt>
                <c:pt idx="656">
                  <c:v>-9.9904868967421745</c:v>
                </c:pt>
                <c:pt idx="657">
                  <c:v>-9.999915455055687</c:v>
                </c:pt>
                <c:pt idx="658">
                  <c:v>-9.9999247405579794</c:v>
                </c:pt>
                <c:pt idx="659">
                  <c:v>-9.9999340259250218</c:v>
                </c:pt>
                <c:pt idx="660">
                  <c:v>-9.9999433111568159</c:v>
                </c:pt>
                <c:pt idx="661">
                  <c:v>-9.9999525962533742</c:v>
                </c:pt>
                <c:pt idx="662">
                  <c:v>-9.9999618812146789</c:v>
                </c:pt>
                <c:pt idx="663">
                  <c:v>-9.999971166040746</c:v>
                </c:pt>
                <c:pt idx="664">
                  <c:v>-9.9999804507315719</c:v>
                </c:pt>
                <c:pt idx="665">
                  <c:v>-9.9999897352871603</c:v>
                </c:pt>
                <c:pt idx="666">
                  <c:v>-9.9999990197075057</c:v>
                </c:pt>
                <c:pt idx="667">
                  <c:v>-10.000008303992621</c:v>
                </c:pt>
                <c:pt idx="668">
                  <c:v>-10.0000175881425</c:v>
                </c:pt>
                <c:pt idx="669">
                  <c:v>-10.000026872157148</c:v>
                </c:pt>
                <c:pt idx="670">
                  <c:v>-10.000036156036558</c:v>
                </c:pt>
                <c:pt idx="671">
                  <c:v>-10.000045439780743</c:v>
                </c:pt>
                <c:pt idx="672">
                  <c:v>-10.000054723389699</c:v>
                </c:pt>
                <c:pt idx="673">
                  <c:v>-10.000064006863431</c:v>
                </c:pt>
                <c:pt idx="674">
                  <c:v>-10.000073290201934</c:v>
                </c:pt>
                <c:pt idx="675">
                  <c:v>-10.000082573405217</c:v>
                </c:pt>
                <c:pt idx="676">
                  <c:v>-10.000091856473267</c:v>
                </c:pt>
                <c:pt idx="677">
                  <c:v>-10.000101139406111</c:v>
                </c:pt>
                <c:pt idx="678">
                  <c:v>-10.000110422203722</c:v>
                </c:pt>
                <c:pt idx="679">
                  <c:v>-10.000119704866123</c:v>
                </c:pt>
                <c:pt idx="680">
                  <c:v>-10.000128987393305</c:v>
                </c:pt>
                <c:pt idx="681">
                  <c:v>-10.000138269785271</c:v>
                </c:pt>
                <c:pt idx="682">
                  <c:v>-10.000147552042026</c:v>
                </c:pt>
                <c:pt idx="683">
                  <c:v>-10.000156834163567</c:v>
                </c:pt>
                <c:pt idx="684">
                  <c:v>-10.0001661161499</c:v>
                </c:pt>
                <c:pt idx="685">
                  <c:v>-10.000175398001019</c:v>
                </c:pt>
                <c:pt idx="686">
                  <c:v>-10.000184679716932</c:v>
                </c:pt>
                <c:pt idx="687">
                  <c:v>-10.000193961297642</c:v>
                </c:pt>
                <c:pt idx="688">
                  <c:v>-10.000203242743154</c:v>
                </c:pt>
                <c:pt idx="689">
                  <c:v>-10.000212524053453</c:v>
                </c:pt>
                <c:pt idx="690">
                  <c:v>-10.000221805228557</c:v>
                </c:pt>
                <c:pt idx="691">
                  <c:v>-10.000231086268457</c:v>
                </c:pt>
                <c:pt idx="692">
                  <c:v>-10.000240367173166</c:v>
                </c:pt>
                <c:pt idx="693">
                  <c:v>-10.000249647942672</c:v>
                </c:pt>
                <c:pt idx="694">
                  <c:v>-10.000258928576983</c:v>
                </c:pt>
                <c:pt idx="695">
                  <c:v>-10.000268209076101</c:v>
                </c:pt>
                <c:pt idx="696">
                  <c:v>-10.000277489440027</c:v>
                </c:pt>
                <c:pt idx="697">
                  <c:v>-10.000286769668763</c:v>
                </c:pt>
                <c:pt idx="698">
                  <c:v>-10.00029604976231</c:v>
                </c:pt>
                <c:pt idx="699">
                  <c:v>-10.000305329720666</c:v>
                </c:pt>
                <c:pt idx="700">
                  <c:v>-10.000314609543837</c:v>
                </c:pt>
                <c:pt idx="701">
                  <c:v>-10.000323889231829</c:v>
                </c:pt>
                <c:pt idx="702">
                  <c:v>-10.000333168784632</c:v>
                </c:pt>
                <c:pt idx="703">
                  <c:v>-10.000342448202252</c:v>
                </c:pt>
                <c:pt idx="704">
                  <c:v>-10.000351727484695</c:v>
                </c:pt>
                <c:pt idx="705">
                  <c:v>-10.000361006631959</c:v>
                </c:pt>
                <c:pt idx="706">
                  <c:v>-10.000370285644046</c:v>
                </c:pt>
                <c:pt idx="707">
                  <c:v>-10.000379564520953</c:v>
                </c:pt>
                <c:pt idx="708">
                  <c:v>-10.000388843262693</c:v>
                </c:pt>
                <c:pt idx="709">
                  <c:v>-10.000398121869257</c:v>
                </c:pt>
                <c:pt idx="710">
                  <c:v>-10.000407400340647</c:v>
                </c:pt>
                <c:pt idx="711">
                  <c:v>-10.000416678676872</c:v>
                </c:pt>
                <c:pt idx="712">
                  <c:v>-10.000425956877926</c:v>
                </c:pt>
                <c:pt idx="713">
                  <c:v>-10.000435234943815</c:v>
                </c:pt>
                <c:pt idx="714">
                  <c:v>-10.000444512874537</c:v>
                </c:pt>
                <c:pt idx="715">
                  <c:v>-10.000453790670102</c:v>
                </c:pt>
                <c:pt idx="716">
                  <c:v>-10.000463068330498</c:v>
                </c:pt>
                <c:pt idx="717">
                  <c:v>-10.000472345855734</c:v>
                </c:pt>
                <c:pt idx="718">
                  <c:v>-10.000481623245815</c:v>
                </c:pt>
                <c:pt idx="719">
                  <c:v>-10.000490900500735</c:v>
                </c:pt>
                <c:pt idx="720">
                  <c:v>-10.000500177620498</c:v>
                </c:pt>
                <c:pt idx="721">
                  <c:v>-10.00050945460511</c:v>
                </c:pt>
                <c:pt idx="722">
                  <c:v>-10.000518731454569</c:v>
                </c:pt>
                <c:pt idx="723">
                  <c:v>-10.000528008168876</c:v>
                </c:pt>
                <c:pt idx="724">
                  <c:v>-10.000537284748029</c:v>
                </c:pt>
                <c:pt idx="725">
                  <c:v>-10.00054656119204</c:v>
                </c:pt>
                <c:pt idx="726">
                  <c:v>-10.000555837500901</c:v>
                </c:pt>
                <c:pt idx="727">
                  <c:v>-10.000565113674615</c:v>
                </c:pt>
                <c:pt idx="728">
                  <c:v>-10.000574389713186</c:v>
                </c:pt>
                <c:pt idx="729">
                  <c:v>-10.000583665616613</c:v>
                </c:pt>
                <c:pt idx="730">
                  <c:v>-10.000592941384904</c:v>
                </c:pt>
                <c:pt idx="731">
                  <c:v>-10.000602217018049</c:v>
                </c:pt>
                <c:pt idx="732">
                  <c:v>-10.000611492516056</c:v>
                </c:pt>
                <c:pt idx="733">
                  <c:v>-10.000620767878933</c:v>
                </c:pt>
                <c:pt idx="734">
                  <c:v>-10.000630043106671</c:v>
                </c:pt>
                <c:pt idx="735">
                  <c:v>-10.000639318199275</c:v>
                </c:pt>
                <c:pt idx="736">
                  <c:v>-10.000648593156747</c:v>
                </c:pt>
                <c:pt idx="737">
                  <c:v>-10.000657867979088</c:v>
                </c:pt>
                <c:pt idx="738">
                  <c:v>-10.000667142666305</c:v>
                </c:pt>
                <c:pt idx="739">
                  <c:v>-10.00067641721839</c:v>
                </c:pt>
                <c:pt idx="740">
                  <c:v>-10.000685691635351</c:v>
                </c:pt>
                <c:pt idx="741">
                  <c:v>-10.000694965917187</c:v>
                </c:pt>
                <c:pt idx="742">
                  <c:v>-10.0007042400639</c:v>
                </c:pt>
                <c:pt idx="743">
                  <c:v>-10.000713514075494</c:v>
                </c:pt>
                <c:pt idx="744">
                  <c:v>-10.000722787951968</c:v>
                </c:pt>
                <c:pt idx="745">
                  <c:v>-10.000732061693325</c:v>
                </c:pt>
                <c:pt idx="746">
                  <c:v>-10.000741335299555</c:v>
                </c:pt>
                <c:pt idx="747">
                  <c:v>-10.000750608770684</c:v>
                </c:pt>
                <c:pt idx="748">
                  <c:v>-10.00075988210669</c:v>
                </c:pt>
                <c:pt idx="749">
                  <c:v>-10.000769155307589</c:v>
                </c:pt>
                <c:pt idx="750">
                  <c:v>-10.000778428373376</c:v>
                </c:pt>
                <c:pt idx="751">
                  <c:v>-10.000787701304054</c:v>
                </c:pt>
                <c:pt idx="752">
                  <c:v>-10.00079697409962</c:v>
                </c:pt>
                <c:pt idx="753">
                  <c:v>-10.000806246760083</c:v>
                </c:pt>
                <c:pt idx="754">
                  <c:v>-10.000815519285441</c:v>
                </c:pt>
                <c:pt idx="755">
                  <c:v>-10.000824791675695</c:v>
                </c:pt>
                <c:pt idx="756">
                  <c:v>-10.000834063930846</c:v>
                </c:pt>
                <c:pt idx="757">
                  <c:v>-10.000843336050899</c:v>
                </c:pt>
                <c:pt idx="758">
                  <c:v>-10.000852608035853</c:v>
                </c:pt>
                <c:pt idx="759">
                  <c:v>-10.000861879885711</c:v>
                </c:pt>
                <c:pt idx="760">
                  <c:v>-10.000871151600469</c:v>
                </c:pt>
                <c:pt idx="761">
                  <c:v>-10.000880423180138</c:v>
                </c:pt>
                <c:pt idx="762">
                  <c:v>-10.000889694624716</c:v>
                </c:pt>
                <c:pt idx="763">
                  <c:v>-10.0008989659342</c:v>
                </c:pt>
                <c:pt idx="764">
                  <c:v>-10.000908237108591</c:v>
                </c:pt>
                <c:pt idx="765">
                  <c:v>-10.000917508147896</c:v>
                </c:pt>
                <c:pt idx="766">
                  <c:v>-10.000926779052117</c:v>
                </c:pt>
                <c:pt idx="767">
                  <c:v>-10.000936049821245</c:v>
                </c:pt>
                <c:pt idx="768">
                  <c:v>-10.000945320455298</c:v>
                </c:pt>
                <c:pt idx="769">
                  <c:v>-10.000954590954265</c:v>
                </c:pt>
                <c:pt idx="770">
                  <c:v>-10.000963861318153</c:v>
                </c:pt>
                <c:pt idx="771">
                  <c:v>-10.000973131546962</c:v>
                </c:pt>
                <c:pt idx="772">
                  <c:v>-10.000982401640693</c:v>
                </c:pt>
                <c:pt idx="773">
                  <c:v>-10.000991671599346</c:v>
                </c:pt>
                <c:pt idx="774">
                  <c:v>-10.001000941422925</c:v>
                </c:pt>
                <c:pt idx="775">
                  <c:v>-10.001010211111437</c:v>
                </c:pt>
                <c:pt idx="776">
                  <c:v>-10.001019480664869</c:v>
                </c:pt>
                <c:pt idx="777">
                  <c:v>-10.001028750083234</c:v>
                </c:pt>
                <c:pt idx="778">
                  <c:v>-10.001038019366534</c:v>
                </c:pt>
                <c:pt idx="779">
                  <c:v>-10.001047288514762</c:v>
                </c:pt>
                <c:pt idx="780">
                  <c:v>-10.001056557527919</c:v>
                </c:pt>
                <c:pt idx="781">
                  <c:v>-10.001065826406025</c:v>
                </c:pt>
                <c:pt idx="782">
                  <c:v>-10.001075095149062</c:v>
                </c:pt>
                <c:pt idx="783">
                  <c:v>-10.001084363757037</c:v>
                </c:pt>
                <c:pt idx="784">
                  <c:v>-10.001093632229958</c:v>
                </c:pt>
                <c:pt idx="785">
                  <c:v>-10.001102900567817</c:v>
                </c:pt>
                <c:pt idx="786">
                  <c:v>-10.001112168770618</c:v>
                </c:pt>
                <c:pt idx="787">
                  <c:v>-10.001121436838368</c:v>
                </c:pt>
                <c:pt idx="788">
                  <c:v>-10.001130704771066</c:v>
                </c:pt>
                <c:pt idx="789">
                  <c:v>-10.001139972568708</c:v>
                </c:pt>
                <c:pt idx="790">
                  <c:v>-10.0011492402313</c:v>
                </c:pt>
                <c:pt idx="791">
                  <c:v>-10.001158507758836</c:v>
                </c:pt>
                <c:pt idx="792">
                  <c:v>-10.001167775151337</c:v>
                </c:pt>
                <c:pt idx="793">
                  <c:v>-10.00117704240879</c:v>
                </c:pt>
                <c:pt idx="794">
                  <c:v>-10.001186309531189</c:v>
                </c:pt>
                <c:pt idx="795">
                  <c:v>-10.001195576518549</c:v>
                </c:pt>
                <c:pt idx="796">
                  <c:v>-10.001204843370873</c:v>
                </c:pt>
                <c:pt idx="797">
                  <c:v>-10.001214110088153</c:v>
                </c:pt>
                <c:pt idx="798">
                  <c:v>-10.001223376670392</c:v>
                </c:pt>
                <c:pt idx="799">
                  <c:v>-10.001232643117604</c:v>
                </c:pt>
                <c:pt idx="800">
                  <c:v>-10.001241909429767</c:v>
                </c:pt>
                <c:pt idx="801">
                  <c:v>-10.001251175606905</c:v>
                </c:pt>
                <c:pt idx="802">
                  <c:v>-10.001260441649011</c:v>
                </c:pt>
                <c:pt idx="803">
                  <c:v>-10.001269707556078</c:v>
                </c:pt>
                <c:pt idx="804">
                  <c:v>-10.001278973328128</c:v>
                </c:pt>
                <c:pt idx="805">
                  <c:v>-10.001288238965147</c:v>
                </c:pt>
                <c:pt idx="806">
                  <c:v>-10.001297504467134</c:v>
                </c:pt>
                <c:pt idx="807">
                  <c:v>-10.001306769834098</c:v>
                </c:pt>
                <c:pt idx="808">
                  <c:v>-10.001316035066042</c:v>
                </c:pt>
                <c:pt idx="809">
                  <c:v>-10.001325300162959</c:v>
                </c:pt>
                <c:pt idx="810">
                  <c:v>-10.001334565124857</c:v>
                </c:pt>
                <c:pt idx="811">
                  <c:v>-10.00134382995174</c:v>
                </c:pt>
                <c:pt idx="812">
                  <c:v>-10.001353094643603</c:v>
                </c:pt>
                <c:pt idx="813">
                  <c:v>-10.001362359200453</c:v>
                </c:pt>
                <c:pt idx="814">
                  <c:v>-10.001371623622282</c:v>
                </c:pt>
                <c:pt idx="815">
                  <c:v>-10.001380887909106</c:v>
                </c:pt>
                <c:pt idx="816">
                  <c:v>-10.001390152060916</c:v>
                </c:pt>
                <c:pt idx="817">
                  <c:v>-10.001399416077714</c:v>
                </c:pt>
                <c:pt idx="818">
                  <c:v>-10.001408679959503</c:v>
                </c:pt>
                <c:pt idx="819">
                  <c:v>-10.00141794370629</c:v>
                </c:pt>
                <c:pt idx="820">
                  <c:v>-10.001427207318066</c:v>
                </c:pt>
                <c:pt idx="821">
                  <c:v>-10.001436470794845</c:v>
                </c:pt>
                <c:pt idx="822">
                  <c:v>-10.001445734136622</c:v>
                </c:pt>
                <c:pt idx="823">
                  <c:v>-10.001454997343391</c:v>
                </c:pt>
                <c:pt idx="824">
                  <c:v>-10.001464260415164</c:v>
                </c:pt>
                <c:pt idx="825">
                  <c:v>-10.00147352335194</c:v>
                </c:pt>
                <c:pt idx="826">
                  <c:v>-10.001482786153725</c:v>
                </c:pt>
                <c:pt idx="827">
                  <c:v>-10.001492048820506</c:v>
                </c:pt>
                <c:pt idx="828">
                  <c:v>-10.001501311352301</c:v>
                </c:pt>
                <c:pt idx="829">
                  <c:v>-10.001510573749099</c:v>
                </c:pt>
                <c:pt idx="830">
                  <c:v>-10.00151983601091</c:v>
                </c:pt>
                <c:pt idx="831">
                  <c:v>-10.001529098137734</c:v>
                </c:pt>
                <c:pt idx="832">
                  <c:v>-10.001538360129564</c:v>
                </c:pt>
                <c:pt idx="833">
                  <c:v>-10.001547621986411</c:v>
                </c:pt>
                <c:pt idx="834">
                  <c:v>-10.001556883708279</c:v>
                </c:pt>
                <c:pt idx="835">
                  <c:v>-10.001566145295165</c:v>
                </c:pt>
                <c:pt idx="836">
                  <c:v>-10.001575406747067</c:v>
                </c:pt>
                <c:pt idx="837">
                  <c:v>-10.001584668063987</c:v>
                </c:pt>
                <c:pt idx="838">
                  <c:v>-10.00159392924593</c:v>
                </c:pt>
                <c:pt idx="839">
                  <c:v>-10.001603190292894</c:v>
                </c:pt>
                <c:pt idx="840">
                  <c:v>-10.001612451204885</c:v>
                </c:pt>
                <c:pt idx="841">
                  <c:v>-10.001621711981906</c:v>
                </c:pt>
                <c:pt idx="842">
                  <c:v>-10.001630972623952</c:v>
                </c:pt>
                <c:pt idx="843">
                  <c:v>-10.001640233131026</c:v>
                </c:pt>
                <c:pt idx="844">
                  <c:v>-10.001649493503136</c:v>
                </c:pt>
                <c:pt idx="845">
                  <c:v>-10.001658753740275</c:v>
                </c:pt>
                <c:pt idx="846">
                  <c:v>-10.001668013842448</c:v>
                </c:pt>
                <c:pt idx="847">
                  <c:v>-10.001677273809657</c:v>
                </c:pt>
                <c:pt idx="848">
                  <c:v>-10.001686533641905</c:v>
                </c:pt>
                <c:pt idx="849">
                  <c:v>-10.001695793339184</c:v>
                </c:pt>
                <c:pt idx="850">
                  <c:v>-10.00170505290151</c:v>
                </c:pt>
                <c:pt idx="851">
                  <c:v>-10.001714312328879</c:v>
                </c:pt>
                <c:pt idx="852">
                  <c:v>-10.001723571621287</c:v>
                </c:pt>
                <c:pt idx="853">
                  <c:v>-10.001732830778739</c:v>
                </c:pt>
                <c:pt idx="854">
                  <c:v>-10.00174208980124</c:v>
                </c:pt>
                <c:pt idx="855">
                  <c:v>-10.001751348688787</c:v>
                </c:pt>
                <c:pt idx="856">
                  <c:v>-10.001760607441383</c:v>
                </c:pt>
                <c:pt idx="857">
                  <c:v>-10.001769866059032</c:v>
                </c:pt>
                <c:pt idx="858">
                  <c:v>-10.001779124541731</c:v>
                </c:pt>
                <c:pt idx="859">
                  <c:v>-10.001788382889483</c:v>
                </c:pt>
                <c:pt idx="860">
                  <c:v>-10.001797641102291</c:v>
                </c:pt>
                <c:pt idx="861">
                  <c:v>-10.001806899180153</c:v>
                </c:pt>
                <c:pt idx="862">
                  <c:v>-10.001816157123077</c:v>
                </c:pt>
                <c:pt idx="863">
                  <c:v>-10.001825414931057</c:v>
                </c:pt>
                <c:pt idx="864">
                  <c:v>-10.001834672604101</c:v>
                </c:pt>
                <c:pt idx="865">
                  <c:v>-10.001843930142204</c:v>
                </c:pt>
                <c:pt idx="866">
                  <c:v>-10.001853187545379</c:v>
                </c:pt>
                <c:pt idx="867">
                  <c:v>-10.001862444813611</c:v>
                </c:pt>
                <c:pt idx="868">
                  <c:v>-10.001871701946914</c:v>
                </c:pt>
                <c:pt idx="869">
                  <c:v>-10.001880958945282</c:v>
                </c:pt>
                <c:pt idx="870">
                  <c:v>-10.001890215808725</c:v>
                </c:pt>
                <c:pt idx="871">
                  <c:v>-10.001899472537234</c:v>
                </c:pt>
                <c:pt idx="872">
                  <c:v>-10.001908729130824</c:v>
                </c:pt>
                <c:pt idx="873">
                  <c:v>-10.001917985589484</c:v>
                </c:pt>
                <c:pt idx="874">
                  <c:v>-10.00192724191322</c:v>
                </c:pt>
                <c:pt idx="875">
                  <c:v>-10.001936498102033</c:v>
                </c:pt>
                <c:pt idx="876">
                  <c:v>-10.001945754155928</c:v>
                </c:pt>
                <c:pt idx="877">
                  <c:v>-10.001955010074909</c:v>
                </c:pt>
                <c:pt idx="878">
                  <c:v>-10.001964265858962</c:v>
                </c:pt>
                <c:pt idx="879">
                  <c:v>-10.001973521508102</c:v>
                </c:pt>
                <c:pt idx="880">
                  <c:v>-10.001982777022333</c:v>
                </c:pt>
                <c:pt idx="881">
                  <c:v>-10.00199203240164</c:v>
                </c:pt>
                <c:pt idx="882">
                  <c:v>-10.002001287646044</c:v>
                </c:pt>
                <c:pt idx="883">
                  <c:v>-10.002010542755535</c:v>
                </c:pt>
                <c:pt idx="884">
                  <c:v>-10.002019797730116</c:v>
                </c:pt>
                <c:pt idx="885">
                  <c:v>-10.002029052569789</c:v>
                </c:pt>
                <c:pt idx="886">
                  <c:v>-10.002038307274558</c:v>
                </c:pt>
                <c:pt idx="887">
                  <c:v>-10.002047561844424</c:v>
                </c:pt>
                <c:pt idx="888">
                  <c:v>-10.002056816279387</c:v>
                </c:pt>
                <c:pt idx="889">
                  <c:v>-10.002066070579444</c:v>
                </c:pt>
                <c:pt idx="890">
                  <c:v>-10.002075324744606</c:v>
                </c:pt>
                <c:pt idx="891">
                  <c:v>-10.002084578774872</c:v>
                </c:pt>
                <c:pt idx="892">
                  <c:v>-10.002093832670235</c:v>
                </c:pt>
                <c:pt idx="893">
                  <c:v>-10.002103086430704</c:v>
                </c:pt>
                <c:pt idx="894">
                  <c:v>-10.002112340056282</c:v>
                </c:pt>
                <c:pt idx="895">
                  <c:v>-10.002121593546967</c:v>
                </c:pt>
                <c:pt idx="896">
                  <c:v>-10.002130846902761</c:v>
                </c:pt>
                <c:pt idx="897">
                  <c:v>-10.002140100123668</c:v>
                </c:pt>
                <c:pt idx="898">
                  <c:v>-10.002149353209685</c:v>
                </c:pt>
                <c:pt idx="899">
                  <c:v>-10.002158606160817</c:v>
                </c:pt>
                <c:pt idx="900">
                  <c:v>-10.002167858977066</c:v>
                </c:pt>
                <c:pt idx="901">
                  <c:v>-10.002177111658426</c:v>
                </c:pt>
                <c:pt idx="902">
                  <c:v>-10.002186364204912</c:v>
                </c:pt>
                <c:pt idx="903">
                  <c:v>-10.002195616616515</c:v>
                </c:pt>
                <c:pt idx="904">
                  <c:v>-10.002204868893237</c:v>
                </c:pt>
                <c:pt idx="905">
                  <c:v>-10.002214121035079</c:v>
                </c:pt>
                <c:pt idx="906">
                  <c:v>-10.00222337304205</c:v>
                </c:pt>
                <c:pt idx="907">
                  <c:v>-10.002232624914143</c:v>
                </c:pt>
                <c:pt idx="908">
                  <c:v>-10.002241876651373</c:v>
                </c:pt>
                <c:pt idx="909">
                  <c:v>-10.002251128253723</c:v>
                </c:pt>
                <c:pt idx="910">
                  <c:v>-10.002260379721209</c:v>
                </c:pt>
                <c:pt idx="911">
                  <c:v>-10.002269631053823</c:v>
                </c:pt>
                <c:pt idx="912">
                  <c:v>-10.00227888225157</c:v>
                </c:pt>
                <c:pt idx="913">
                  <c:v>-10.002288133314453</c:v>
                </c:pt>
                <c:pt idx="914">
                  <c:v>-10.002297384242471</c:v>
                </c:pt>
                <c:pt idx="915">
                  <c:v>-10.00230663503563</c:v>
                </c:pt>
                <c:pt idx="916">
                  <c:v>-10.002315885693926</c:v>
                </c:pt>
                <c:pt idx="917">
                  <c:v>-10.002325136217367</c:v>
                </c:pt>
                <c:pt idx="918">
                  <c:v>-10.002334386605948</c:v>
                </c:pt>
                <c:pt idx="919">
                  <c:v>-10.002343636859672</c:v>
                </c:pt>
                <c:pt idx="920">
                  <c:v>-10.002352886978542</c:v>
                </c:pt>
                <c:pt idx="921">
                  <c:v>-10.00236213696256</c:v>
                </c:pt>
                <c:pt idx="922">
                  <c:v>-10.002371386811724</c:v>
                </c:pt>
                <c:pt idx="923">
                  <c:v>-10.002380636526043</c:v>
                </c:pt>
                <c:pt idx="924">
                  <c:v>-10.00238988610551</c:v>
                </c:pt>
                <c:pt idx="925">
                  <c:v>-10.002399135550126</c:v>
                </c:pt>
                <c:pt idx="926">
                  <c:v>-10.002408384859901</c:v>
                </c:pt>
                <c:pt idx="927">
                  <c:v>-10.002417634034833</c:v>
                </c:pt>
                <c:pt idx="928">
                  <c:v>-10.002426883074921</c:v>
                </c:pt>
                <c:pt idx="929">
                  <c:v>-10.00243613198017</c:v>
                </c:pt>
                <c:pt idx="930">
                  <c:v>-10.002445380750579</c:v>
                </c:pt>
                <c:pt idx="931">
                  <c:v>-10.002454629386145</c:v>
                </c:pt>
                <c:pt idx="932">
                  <c:v>-10.002463877886878</c:v>
                </c:pt>
                <c:pt idx="933">
                  <c:v>-10.002473126252779</c:v>
                </c:pt>
                <c:pt idx="934">
                  <c:v>-10.002482374483845</c:v>
                </c:pt>
                <c:pt idx="935">
                  <c:v>-10.002491622580072</c:v>
                </c:pt>
                <c:pt idx="936">
                  <c:v>-10.00250087054148</c:v>
                </c:pt>
                <c:pt idx="937">
                  <c:v>-10.002510118368058</c:v>
                </c:pt>
                <c:pt idx="938">
                  <c:v>-10.002519366059802</c:v>
                </c:pt>
                <c:pt idx="939">
                  <c:v>-10.002528613616724</c:v>
                </c:pt>
                <c:pt idx="940">
                  <c:v>-10.002537861038819</c:v>
                </c:pt>
                <c:pt idx="941">
                  <c:v>-10.002547108326091</c:v>
                </c:pt>
                <c:pt idx="942">
                  <c:v>-10.002556355478548</c:v>
                </c:pt>
                <c:pt idx="943">
                  <c:v>-10.002565602496178</c:v>
                </c:pt>
                <c:pt idx="944">
                  <c:v>-10.002574849378993</c:v>
                </c:pt>
                <c:pt idx="945">
                  <c:v>-10.00258409612699</c:v>
                </c:pt>
                <c:pt idx="946">
                  <c:v>-10.002593342740173</c:v>
                </c:pt>
                <c:pt idx="947">
                  <c:v>-10.00260258921854</c:v>
                </c:pt>
                <c:pt idx="948">
                  <c:v>-10.002611835562098</c:v>
                </c:pt>
                <c:pt idx="949">
                  <c:v>-10.002621081770846</c:v>
                </c:pt>
                <c:pt idx="950">
                  <c:v>-10.002630327844781</c:v>
                </c:pt>
                <c:pt idx="951">
                  <c:v>-10.002639573783906</c:v>
                </c:pt>
                <c:pt idx="952">
                  <c:v>-10.002648819588234</c:v>
                </c:pt>
                <c:pt idx="953">
                  <c:v>-10.002658065257744</c:v>
                </c:pt>
                <c:pt idx="954">
                  <c:v>-10.002667310792461</c:v>
                </c:pt>
                <c:pt idx="955">
                  <c:v>-10.002676556192377</c:v>
                </c:pt>
                <c:pt idx="956">
                  <c:v>-10.002685801457481</c:v>
                </c:pt>
                <c:pt idx="957">
                  <c:v>-10.002695046587794</c:v>
                </c:pt>
                <c:pt idx="958">
                  <c:v>-10.002704291583312</c:v>
                </c:pt>
                <c:pt idx="959">
                  <c:v>-10.002713536444032</c:v>
                </c:pt>
                <c:pt idx="960">
                  <c:v>-10.002722781169957</c:v>
                </c:pt>
                <c:pt idx="961">
                  <c:v>-10.002732025761091</c:v>
                </c:pt>
                <c:pt idx="962">
                  <c:v>-10.002741270217433</c:v>
                </c:pt>
                <c:pt idx="963">
                  <c:v>-10.002750514538988</c:v>
                </c:pt>
                <c:pt idx="964">
                  <c:v>-10.00275975872575</c:v>
                </c:pt>
                <c:pt idx="965">
                  <c:v>-10.002769002777724</c:v>
                </c:pt>
                <c:pt idx="966">
                  <c:v>-10.002778246694918</c:v>
                </c:pt>
                <c:pt idx="967">
                  <c:v>-10.002787490477321</c:v>
                </c:pt>
                <c:pt idx="968">
                  <c:v>-10.002796734124948</c:v>
                </c:pt>
                <c:pt idx="969">
                  <c:v>-10.002805977637799</c:v>
                </c:pt>
                <c:pt idx="970">
                  <c:v>-10.002815221015863</c:v>
                </c:pt>
                <c:pt idx="971">
                  <c:v>-10.002824464259152</c:v>
                </c:pt>
                <c:pt idx="972">
                  <c:v>-10.002833707367666</c:v>
                </c:pt>
                <c:pt idx="973">
                  <c:v>-10.002842950341401</c:v>
                </c:pt>
                <c:pt idx="974">
                  <c:v>-10.002852193180365</c:v>
                </c:pt>
                <c:pt idx="975">
                  <c:v>-10.002861435884553</c:v>
                </c:pt>
                <c:pt idx="976">
                  <c:v>-10.002870678453977</c:v>
                </c:pt>
                <c:pt idx="977">
                  <c:v>-10.002879920888629</c:v>
                </c:pt>
                <c:pt idx="978">
                  <c:v>-10.002889163188515</c:v>
                </c:pt>
                <c:pt idx="979">
                  <c:v>-10.002898405353637</c:v>
                </c:pt>
                <c:pt idx="980">
                  <c:v>-10.002907647383998</c:v>
                </c:pt>
                <c:pt idx="981">
                  <c:v>-10.002916889279591</c:v>
                </c:pt>
                <c:pt idx="982">
                  <c:v>-10.002926131040423</c:v>
                </c:pt>
                <c:pt idx="983">
                  <c:v>-10.002935372666496</c:v>
                </c:pt>
                <c:pt idx="984">
                  <c:v>-10.002944614157812</c:v>
                </c:pt>
                <c:pt idx="985">
                  <c:v>-10.002953855514368</c:v>
                </c:pt>
                <c:pt idx="986">
                  <c:v>-10.002963096736176</c:v>
                </c:pt>
                <c:pt idx="987">
                  <c:v>-10.002972337823227</c:v>
                </c:pt>
                <c:pt idx="988">
                  <c:v>-10.002981578775525</c:v>
                </c:pt>
                <c:pt idx="989">
                  <c:v>-10.002990819593073</c:v>
                </c:pt>
                <c:pt idx="990">
                  <c:v>-10.00300006027587</c:v>
                </c:pt>
                <c:pt idx="991">
                  <c:v>-10.003009300823921</c:v>
                </c:pt>
                <c:pt idx="992">
                  <c:v>-10.003018541237228</c:v>
                </c:pt>
                <c:pt idx="993">
                  <c:v>-10.003027781515787</c:v>
                </c:pt>
                <c:pt idx="994">
                  <c:v>-10.003037021659603</c:v>
                </c:pt>
                <c:pt idx="995">
                  <c:v>-10.003046261668679</c:v>
                </c:pt>
                <c:pt idx="996">
                  <c:v>-10.003055501543015</c:v>
                </c:pt>
                <c:pt idx="997">
                  <c:v>-10.003064741282612</c:v>
                </c:pt>
                <c:pt idx="998">
                  <c:v>-10.003073980887477</c:v>
                </c:pt>
                <c:pt idx="999">
                  <c:v>-10.003083220357599</c:v>
                </c:pt>
                <c:pt idx="1000">
                  <c:v>-10.003092459692988</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3.7</c:v>
                </c:pt>
                <c:pt idx="1">
                  <c:v>3.71</c:v>
                </c:pt>
                <c:pt idx="2">
                  <c:v>3.7199999999999998</c:v>
                </c:pt>
                <c:pt idx="3">
                  <c:v>3.7299999999999995</c:v>
                </c:pt>
                <c:pt idx="4">
                  <c:v>3.7399999999999993</c:v>
                </c:pt>
                <c:pt idx="5">
                  <c:v>3.7499999999999991</c:v>
                </c:pt>
                <c:pt idx="6">
                  <c:v>3.7599999999999989</c:v>
                </c:pt>
                <c:pt idx="7">
                  <c:v>3.7699999999999987</c:v>
                </c:pt>
                <c:pt idx="8">
                  <c:v>3.7799999999999985</c:v>
                </c:pt>
                <c:pt idx="9">
                  <c:v>3.7899999999999983</c:v>
                </c:pt>
                <c:pt idx="10">
                  <c:v>3.799999999999998</c:v>
                </c:pt>
                <c:pt idx="11">
                  <c:v>3.8099999999999978</c:v>
                </c:pt>
                <c:pt idx="12">
                  <c:v>3.8199999999999976</c:v>
                </c:pt>
                <c:pt idx="13">
                  <c:v>3.8299999999999974</c:v>
                </c:pt>
                <c:pt idx="14">
                  <c:v>3.8399999999999972</c:v>
                </c:pt>
                <c:pt idx="15">
                  <c:v>3.849999999999997</c:v>
                </c:pt>
                <c:pt idx="16">
                  <c:v>3.8599999999999968</c:v>
                </c:pt>
                <c:pt idx="17">
                  <c:v>3.8699999999999966</c:v>
                </c:pt>
                <c:pt idx="18">
                  <c:v>3.8799999999999963</c:v>
                </c:pt>
                <c:pt idx="19">
                  <c:v>3.8899999999999961</c:v>
                </c:pt>
                <c:pt idx="20">
                  <c:v>3.8999999999999959</c:v>
                </c:pt>
                <c:pt idx="21">
                  <c:v>3.9099999999999957</c:v>
                </c:pt>
                <c:pt idx="22">
                  <c:v>3.9199999999999955</c:v>
                </c:pt>
                <c:pt idx="23">
                  <c:v>3.9299999999999953</c:v>
                </c:pt>
                <c:pt idx="24">
                  <c:v>3.9399999999999951</c:v>
                </c:pt>
                <c:pt idx="25">
                  <c:v>3.9499999999999948</c:v>
                </c:pt>
                <c:pt idx="26">
                  <c:v>3.9599999999999946</c:v>
                </c:pt>
                <c:pt idx="27">
                  <c:v>3.9699999999999944</c:v>
                </c:pt>
                <c:pt idx="28">
                  <c:v>3.9799999999999942</c:v>
                </c:pt>
                <c:pt idx="29">
                  <c:v>3.989999999999994</c:v>
                </c:pt>
                <c:pt idx="30">
                  <c:v>3.9999999999999938</c:v>
                </c:pt>
                <c:pt idx="31">
                  <c:v>4.0099999999999936</c:v>
                </c:pt>
                <c:pt idx="32">
                  <c:v>4.0199999999999934</c:v>
                </c:pt>
                <c:pt idx="33">
                  <c:v>4.0299999999999931</c:v>
                </c:pt>
                <c:pt idx="34">
                  <c:v>4.0399999999999929</c:v>
                </c:pt>
                <c:pt idx="35">
                  <c:v>4.0499999999999927</c:v>
                </c:pt>
                <c:pt idx="36">
                  <c:v>4.0599999999999925</c:v>
                </c:pt>
                <c:pt idx="37">
                  <c:v>4.0699999999999923</c:v>
                </c:pt>
                <c:pt idx="38">
                  <c:v>4.0799999999999921</c:v>
                </c:pt>
                <c:pt idx="39">
                  <c:v>4.0899999999999919</c:v>
                </c:pt>
                <c:pt idx="40">
                  <c:v>4.0999999999999917</c:v>
                </c:pt>
                <c:pt idx="41">
                  <c:v>4.1099999999999914</c:v>
                </c:pt>
                <c:pt idx="42">
                  <c:v>4.1199999999999912</c:v>
                </c:pt>
                <c:pt idx="43">
                  <c:v>4.129999999999991</c:v>
                </c:pt>
                <c:pt idx="44">
                  <c:v>4.1399999999999908</c:v>
                </c:pt>
                <c:pt idx="45">
                  <c:v>4.1499999999999906</c:v>
                </c:pt>
                <c:pt idx="46">
                  <c:v>4.1599999999999904</c:v>
                </c:pt>
                <c:pt idx="47">
                  <c:v>4.1699999999999902</c:v>
                </c:pt>
                <c:pt idx="48">
                  <c:v>4.1799999999999899</c:v>
                </c:pt>
                <c:pt idx="49">
                  <c:v>4.1899999999999897</c:v>
                </c:pt>
                <c:pt idx="50">
                  <c:v>4.1999999999999895</c:v>
                </c:pt>
                <c:pt idx="51">
                  <c:v>4.2099999999999893</c:v>
                </c:pt>
                <c:pt idx="52">
                  <c:v>4.2199999999999891</c:v>
                </c:pt>
                <c:pt idx="53">
                  <c:v>4.2299999999999889</c:v>
                </c:pt>
                <c:pt idx="54">
                  <c:v>4.2399999999999887</c:v>
                </c:pt>
                <c:pt idx="55">
                  <c:v>4.2499999999999885</c:v>
                </c:pt>
                <c:pt idx="56">
                  <c:v>4.2599999999999882</c:v>
                </c:pt>
                <c:pt idx="57">
                  <c:v>4.269999999999988</c:v>
                </c:pt>
                <c:pt idx="58">
                  <c:v>4.2799999999999878</c:v>
                </c:pt>
                <c:pt idx="59">
                  <c:v>4.2899999999999876</c:v>
                </c:pt>
                <c:pt idx="60">
                  <c:v>4.2999999999999874</c:v>
                </c:pt>
                <c:pt idx="61">
                  <c:v>4.3099999999999872</c:v>
                </c:pt>
                <c:pt idx="62">
                  <c:v>4.319999999999987</c:v>
                </c:pt>
                <c:pt idx="63">
                  <c:v>4.3299999999999867</c:v>
                </c:pt>
                <c:pt idx="64">
                  <c:v>4.3399999999999865</c:v>
                </c:pt>
                <c:pt idx="65">
                  <c:v>4.3499999999999863</c:v>
                </c:pt>
                <c:pt idx="66">
                  <c:v>4.3599999999999861</c:v>
                </c:pt>
                <c:pt idx="67">
                  <c:v>4.3699999999999859</c:v>
                </c:pt>
                <c:pt idx="68">
                  <c:v>4.3799999999999857</c:v>
                </c:pt>
                <c:pt idx="69">
                  <c:v>4.3899999999999855</c:v>
                </c:pt>
                <c:pt idx="70">
                  <c:v>4.3999999999999853</c:v>
                </c:pt>
                <c:pt idx="71">
                  <c:v>4.409999999999985</c:v>
                </c:pt>
                <c:pt idx="72">
                  <c:v>4.4199999999999848</c:v>
                </c:pt>
                <c:pt idx="73">
                  <c:v>4.4299999999999846</c:v>
                </c:pt>
                <c:pt idx="74">
                  <c:v>4.4399999999999844</c:v>
                </c:pt>
                <c:pt idx="75">
                  <c:v>4.4499999999999842</c:v>
                </c:pt>
                <c:pt idx="76">
                  <c:v>4.459999999999984</c:v>
                </c:pt>
                <c:pt idx="77">
                  <c:v>4.4699999999999838</c:v>
                </c:pt>
                <c:pt idx="78">
                  <c:v>4.4799999999999836</c:v>
                </c:pt>
                <c:pt idx="79">
                  <c:v>4.4899999999999833</c:v>
                </c:pt>
                <c:pt idx="80">
                  <c:v>4.4999999999999831</c:v>
                </c:pt>
                <c:pt idx="81">
                  <c:v>4.5099999999999829</c:v>
                </c:pt>
                <c:pt idx="82">
                  <c:v>4.5199999999999827</c:v>
                </c:pt>
                <c:pt idx="83">
                  <c:v>4.5299999999999825</c:v>
                </c:pt>
                <c:pt idx="84">
                  <c:v>4.5399999999999823</c:v>
                </c:pt>
                <c:pt idx="85">
                  <c:v>4.5499999999999821</c:v>
                </c:pt>
                <c:pt idx="86">
                  <c:v>4.5599999999999818</c:v>
                </c:pt>
                <c:pt idx="87">
                  <c:v>4.5699999999999816</c:v>
                </c:pt>
                <c:pt idx="88">
                  <c:v>4.5799999999999814</c:v>
                </c:pt>
                <c:pt idx="89">
                  <c:v>4.5899999999999812</c:v>
                </c:pt>
                <c:pt idx="90">
                  <c:v>4.599999999999981</c:v>
                </c:pt>
                <c:pt idx="91">
                  <c:v>4.6099999999999808</c:v>
                </c:pt>
                <c:pt idx="92">
                  <c:v>4.6199999999999806</c:v>
                </c:pt>
                <c:pt idx="93">
                  <c:v>4.6299999999999804</c:v>
                </c:pt>
                <c:pt idx="94">
                  <c:v>4.6399999999999801</c:v>
                </c:pt>
                <c:pt idx="95">
                  <c:v>4.6499999999999799</c:v>
                </c:pt>
                <c:pt idx="96">
                  <c:v>4.6599999999999797</c:v>
                </c:pt>
                <c:pt idx="97">
                  <c:v>4.6699999999999795</c:v>
                </c:pt>
                <c:pt idx="98">
                  <c:v>4.6799999999999793</c:v>
                </c:pt>
                <c:pt idx="99">
                  <c:v>4.6899999999999791</c:v>
                </c:pt>
                <c:pt idx="100">
                  <c:v>4.6999999999999789</c:v>
                </c:pt>
                <c:pt idx="101">
                  <c:v>4.7099999999999786</c:v>
                </c:pt>
                <c:pt idx="102">
                  <c:v>4.7199999999999784</c:v>
                </c:pt>
                <c:pt idx="103">
                  <c:v>4.7299999999999782</c:v>
                </c:pt>
                <c:pt idx="104">
                  <c:v>4.739999999999978</c:v>
                </c:pt>
                <c:pt idx="105">
                  <c:v>4.7499999999999778</c:v>
                </c:pt>
                <c:pt idx="106">
                  <c:v>4.7599999999999776</c:v>
                </c:pt>
                <c:pt idx="107">
                  <c:v>4.7699999999999774</c:v>
                </c:pt>
                <c:pt idx="108">
                  <c:v>4.7799999999999772</c:v>
                </c:pt>
                <c:pt idx="109">
                  <c:v>4.7899999999999769</c:v>
                </c:pt>
                <c:pt idx="110">
                  <c:v>4.7999999999999767</c:v>
                </c:pt>
                <c:pt idx="111">
                  <c:v>4.8099999999999765</c:v>
                </c:pt>
                <c:pt idx="112">
                  <c:v>4.8199999999999763</c:v>
                </c:pt>
                <c:pt idx="113">
                  <c:v>4.8299999999999761</c:v>
                </c:pt>
                <c:pt idx="114">
                  <c:v>4.8399999999999759</c:v>
                </c:pt>
                <c:pt idx="115">
                  <c:v>4.8499999999999757</c:v>
                </c:pt>
                <c:pt idx="116">
                  <c:v>4.8599999999999755</c:v>
                </c:pt>
                <c:pt idx="117">
                  <c:v>4.8699999999999752</c:v>
                </c:pt>
                <c:pt idx="118">
                  <c:v>4.879999999999975</c:v>
                </c:pt>
                <c:pt idx="119">
                  <c:v>4.8899999999999748</c:v>
                </c:pt>
                <c:pt idx="120">
                  <c:v>4.8999999999999746</c:v>
                </c:pt>
                <c:pt idx="121">
                  <c:v>4.9099999999999744</c:v>
                </c:pt>
                <c:pt idx="122">
                  <c:v>4.9199999999999742</c:v>
                </c:pt>
                <c:pt idx="123">
                  <c:v>4.929999999999974</c:v>
                </c:pt>
                <c:pt idx="124">
                  <c:v>4.9399999999999737</c:v>
                </c:pt>
                <c:pt idx="125">
                  <c:v>4.9499999999999735</c:v>
                </c:pt>
                <c:pt idx="126">
                  <c:v>4.9599999999999733</c:v>
                </c:pt>
                <c:pt idx="127">
                  <c:v>4.9699999999999731</c:v>
                </c:pt>
                <c:pt idx="128">
                  <c:v>4.9799999999999729</c:v>
                </c:pt>
                <c:pt idx="129">
                  <c:v>4.9899999999999727</c:v>
                </c:pt>
                <c:pt idx="130">
                  <c:v>4.9999999999999725</c:v>
                </c:pt>
                <c:pt idx="131">
                  <c:v>5.0099999999999723</c:v>
                </c:pt>
                <c:pt idx="132">
                  <c:v>5.019999999999972</c:v>
                </c:pt>
                <c:pt idx="133">
                  <c:v>5.0299999999999718</c:v>
                </c:pt>
                <c:pt idx="134">
                  <c:v>5.0399999999999716</c:v>
                </c:pt>
                <c:pt idx="135">
                  <c:v>5.0499999999999714</c:v>
                </c:pt>
                <c:pt idx="136">
                  <c:v>5.0599999999999712</c:v>
                </c:pt>
                <c:pt idx="137">
                  <c:v>5.069999999999971</c:v>
                </c:pt>
                <c:pt idx="138">
                  <c:v>5.0799999999999708</c:v>
                </c:pt>
                <c:pt idx="139">
                  <c:v>5.0899999999999705</c:v>
                </c:pt>
                <c:pt idx="140">
                  <c:v>5.0999999999999703</c:v>
                </c:pt>
                <c:pt idx="141">
                  <c:v>5.1099999999999701</c:v>
                </c:pt>
                <c:pt idx="142">
                  <c:v>5.1199999999999699</c:v>
                </c:pt>
                <c:pt idx="143">
                  <c:v>5.1299999999999697</c:v>
                </c:pt>
                <c:pt idx="144">
                  <c:v>5.1399999999999695</c:v>
                </c:pt>
                <c:pt idx="145">
                  <c:v>5.1499999999999693</c:v>
                </c:pt>
                <c:pt idx="146">
                  <c:v>5.1599999999999691</c:v>
                </c:pt>
                <c:pt idx="147">
                  <c:v>5.1699999999999688</c:v>
                </c:pt>
                <c:pt idx="148">
                  <c:v>5.1799999999999686</c:v>
                </c:pt>
                <c:pt idx="149">
                  <c:v>5.1899999999999684</c:v>
                </c:pt>
                <c:pt idx="150">
                  <c:v>5.1999999999999682</c:v>
                </c:pt>
                <c:pt idx="151">
                  <c:v>5.209999999999968</c:v>
                </c:pt>
                <c:pt idx="152">
                  <c:v>5.2199999999999678</c:v>
                </c:pt>
                <c:pt idx="153">
                  <c:v>5.2299999999999676</c:v>
                </c:pt>
                <c:pt idx="154">
                  <c:v>5.2399999999999674</c:v>
                </c:pt>
                <c:pt idx="155">
                  <c:v>5.2499999999999671</c:v>
                </c:pt>
                <c:pt idx="156">
                  <c:v>5.2599999999999669</c:v>
                </c:pt>
                <c:pt idx="157">
                  <c:v>5.2699999999999667</c:v>
                </c:pt>
                <c:pt idx="158">
                  <c:v>5.2799999999999665</c:v>
                </c:pt>
                <c:pt idx="159">
                  <c:v>5.2899999999999663</c:v>
                </c:pt>
                <c:pt idx="160">
                  <c:v>5.2999999999999661</c:v>
                </c:pt>
                <c:pt idx="161">
                  <c:v>5.3099999999999659</c:v>
                </c:pt>
                <c:pt idx="162">
                  <c:v>5.3199999999999656</c:v>
                </c:pt>
                <c:pt idx="163">
                  <c:v>5.3299999999999654</c:v>
                </c:pt>
                <c:pt idx="164">
                  <c:v>5.3399999999999652</c:v>
                </c:pt>
                <c:pt idx="165">
                  <c:v>5.349999999999965</c:v>
                </c:pt>
                <c:pt idx="166">
                  <c:v>5.3599999999999648</c:v>
                </c:pt>
                <c:pt idx="167">
                  <c:v>5.3699999999999646</c:v>
                </c:pt>
                <c:pt idx="168">
                  <c:v>5.3799999999999644</c:v>
                </c:pt>
                <c:pt idx="169">
                  <c:v>5.3899999999999642</c:v>
                </c:pt>
                <c:pt idx="170">
                  <c:v>5.3999999999999639</c:v>
                </c:pt>
                <c:pt idx="171">
                  <c:v>5.4099999999999637</c:v>
                </c:pt>
                <c:pt idx="172">
                  <c:v>5.4199999999999635</c:v>
                </c:pt>
                <c:pt idx="173">
                  <c:v>5.4299999999999633</c:v>
                </c:pt>
                <c:pt idx="174">
                  <c:v>5.4399999999999631</c:v>
                </c:pt>
                <c:pt idx="175">
                  <c:v>5.4499999999999629</c:v>
                </c:pt>
                <c:pt idx="176">
                  <c:v>5.4599999999999627</c:v>
                </c:pt>
                <c:pt idx="177">
                  <c:v>5.4699999999999624</c:v>
                </c:pt>
                <c:pt idx="178">
                  <c:v>5.4799999999999622</c:v>
                </c:pt>
                <c:pt idx="179">
                  <c:v>5.489999999999962</c:v>
                </c:pt>
                <c:pt idx="180">
                  <c:v>5.4999999999999618</c:v>
                </c:pt>
                <c:pt idx="181">
                  <c:v>5.5099999999999616</c:v>
                </c:pt>
                <c:pt idx="182">
                  <c:v>5.5199999999999614</c:v>
                </c:pt>
                <c:pt idx="183">
                  <c:v>5.5299999999999612</c:v>
                </c:pt>
                <c:pt idx="184">
                  <c:v>5.539999999999961</c:v>
                </c:pt>
                <c:pt idx="185">
                  <c:v>5.5499999999999607</c:v>
                </c:pt>
                <c:pt idx="186">
                  <c:v>5.5599999999999605</c:v>
                </c:pt>
                <c:pt idx="187">
                  <c:v>5.5699999999999603</c:v>
                </c:pt>
                <c:pt idx="188">
                  <c:v>5.5799999999999601</c:v>
                </c:pt>
                <c:pt idx="189">
                  <c:v>5.5899999999999599</c:v>
                </c:pt>
                <c:pt idx="190">
                  <c:v>5.5999999999999597</c:v>
                </c:pt>
                <c:pt idx="191">
                  <c:v>5.6099999999999595</c:v>
                </c:pt>
                <c:pt idx="192">
                  <c:v>5.6199999999999593</c:v>
                </c:pt>
                <c:pt idx="193">
                  <c:v>5.629999999999959</c:v>
                </c:pt>
                <c:pt idx="194">
                  <c:v>5.6399999999999588</c:v>
                </c:pt>
                <c:pt idx="195">
                  <c:v>5.6499999999999586</c:v>
                </c:pt>
                <c:pt idx="196">
                  <c:v>5.6599999999999584</c:v>
                </c:pt>
                <c:pt idx="197">
                  <c:v>5.6699999999999582</c:v>
                </c:pt>
                <c:pt idx="198">
                  <c:v>5.679999999999958</c:v>
                </c:pt>
                <c:pt idx="199">
                  <c:v>5.6899999999999578</c:v>
                </c:pt>
                <c:pt idx="200">
                  <c:v>5.6999999999999575</c:v>
                </c:pt>
                <c:pt idx="201">
                  <c:v>5.7999999999999572</c:v>
                </c:pt>
                <c:pt idx="202">
                  <c:v>5.8999999999999568</c:v>
                </c:pt>
                <c:pt idx="203">
                  <c:v>5.9999999999999565</c:v>
                </c:pt>
                <c:pt idx="204">
                  <c:v>6.0999999999999561</c:v>
                </c:pt>
                <c:pt idx="205">
                  <c:v>6.1999999999999558</c:v>
                </c:pt>
                <c:pt idx="206">
                  <c:v>6.2999999999999554</c:v>
                </c:pt>
                <c:pt idx="207">
                  <c:v>6.3999999999999551</c:v>
                </c:pt>
                <c:pt idx="208">
                  <c:v>6.4999999999999547</c:v>
                </c:pt>
                <c:pt idx="209">
                  <c:v>6.5999999999999543</c:v>
                </c:pt>
                <c:pt idx="210">
                  <c:v>6.699999999999954</c:v>
                </c:pt>
                <c:pt idx="211">
                  <c:v>6.7999999999999536</c:v>
                </c:pt>
                <c:pt idx="212">
                  <c:v>6.8999999999999533</c:v>
                </c:pt>
                <c:pt idx="213">
                  <c:v>6.9999999999999529</c:v>
                </c:pt>
                <c:pt idx="214">
                  <c:v>7.0999999999999526</c:v>
                </c:pt>
                <c:pt idx="215">
                  <c:v>7.1999999999999522</c:v>
                </c:pt>
                <c:pt idx="216">
                  <c:v>7.2999999999999519</c:v>
                </c:pt>
                <c:pt idx="217">
                  <c:v>7.3999999999999515</c:v>
                </c:pt>
                <c:pt idx="218">
                  <c:v>7.4999999999999512</c:v>
                </c:pt>
                <c:pt idx="219">
                  <c:v>7.5999999999999508</c:v>
                </c:pt>
                <c:pt idx="220">
                  <c:v>7.6999999999999504</c:v>
                </c:pt>
                <c:pt idx="221">
                  <c:v>7.7999999999999501</c:v>
                </c:pt>
                <c:pt idx="222">
                  <c:v>7.8999999999999497</c:v>
                </c:pt>
                <c:pt idx="223">
                  <c:v>7.9999999999999494</c:v>
                </c:pt>
                <c:pt idx="224">
                  <c:v>8.0999999999999499</c:v>
                </c:pt>
                <c:pt idx="225">
                  <c:v>8.1999999999999496</c:v>
                </c:pt>
                <c:pt idx="226">
                  <c:v>8.2999999999999492</c:v>
                </c:pt>
                <c:pt idx="227">
                  <c:v>8.3999999999999488</c:v>
                </c:pt>
                <c:pt idx="228">
                  <c:v>8.4999999999999485</c:v>
                </c:pt>
                <c:pt idx="229">
                  <c:v>8.5999999999999481</c:v>
                </c:pt>
                <c:pt idx="230">
                  <c:v>8.6999999999999478</c:v>
                </c:pt>
                <c:pt idx="231">
                  <c:v>8.7999999999999474</c:v>
                </c:pt>
                <c:pt idx="232">
                  <c:v>8.8999999999999471</c:v>
                </c:pt>
                <c:pt idx="233">
                  <c:v>8.9999999999999467</c:v>
                </c:pt>
                <c:pt idx="234">
                  <c:v>9.0999999999999464</c:v>
                </c:pt>
                <c:pt idx="235">
                  <c:v>9.199999999999946</c:v>
                </c:pt>
                <c:pt idx="236">
                  <c:v>9.2999999999999456</c:v>
                </c:pt>
                <c:pt idx="237">
                  <c:v>9.3999999999999453</c:v>
                </c:pt>
                <c:pt idx="238">
                  <c:v>9.4999999999999449</c:v>
                </c:pt>
                <c:pt idx="239">
                  <c:v>9.5999999999999446</c:v>
                </c:pt>
                <c:pt idx="240">
                  <c:v>9.6999999999999442</c:v>
                </c:pt>
                <c:pt idx="241">
                  <c:v>9.7999999999999439</c:v>
                </c:pt>
                <c:pt idx="242">
                  <c:v>9.8999999999999435</c:v>
                </c:pt>
                <c:pt idx="243">
                  <c:v>9.9999999999999432</c:v>
                </c:pt>
                <c:pt idx="244">
                  <c:v>10.099999999999943</c:v>
                </c:pt>
                <c:pt idx="245">
                  <c:v>10.199999999999942</c:v>
                </c:pt>
                <c:pt idx="246">
                  <c:v>10.299999999999942</c:v>
                </c:pt>
                <c:pt idx="247">
                  <c:v>10.399999999999942</c:v>
                </c:pt>
                <c:pt idx="248">
                  <c:v>10.499999999999941</c:v>
                </c:pt>
                <c:pt idx="249">
                  <c:v>10.599999999999941</c:v>
                </c:pt>
                <c:pt idx="250">
                  <c:v>10.699999999999941</c:v>
                </c:pt>
                <c:pt idx="251">
                  <c:v>10.79999999999994</c:v>
                </c:pt>
                <c:pt idx="252">
                  <c:v>10.89999999999994</c:v>
                </c:pt>
                <c:pt idx="253">
                  <c:v>10.99999999999994</c:v>
                </c:pt>
                <c:pt idx="254">
                  <c:v>11.099999999999939</c:v>
                </c:pt>
                <c:pt idx="255">
                  <c:v>11.199999999999939</c:v>
                </c:pt>
                <c:pt idx="256">
                  <c:v>11.299999999999939</c:v>
                </c:pt>
                <c:pt idx="257">
                  <c:v>11.399999999999938</c:v>
                </c:pt>
                <c:pt idx="258">
                  <c:v>11.499999999999938</c:v>
                </c:pt>
                <c:pt idx="259">
                  <c:v>11.599999999999937</c:v>
                </c:pt>
                <c:pt idx="260">
                  <c:v>11.699999999999937</c:v>
                </c:pt>
                <c:pt idx="261">
                  <c:v>11.799999999999937</c:v>
                </c:pt>
                <c:pt idx="262">
                  <c:v>11.899999999999936</c:v>
                </c:pt>
                <c:pt idx="263">
                  <c:v>11.999999999999936</c:v>
                </c:pt>
                <c:pt idx="264">
                  <c:v>12.099999999999936</c:v>
                </c:pt>
                <c:pt idx="265">
                  <c:v>12.199999999999935</c:v>
                </c:pt>
                <c:pt idx="266">
                  <c:v>12.299999999999935</c:v>
                </c:pt>
                <c:pt idx="267">
                  <c:v>12.399999999999935</c:v>
                </c:pt>
                <c:pt idx="268">
                  <c:v>12.499999999999934</c:v>
                </c:pt>
                <c:pt idx="269">
                  <c:v>12.599999999999934</c:v>
                </c:pt>
                <c:pt idx="270">
                  <c:v>12.699999999999934</c:v>
                </c:pt>
                <c:pt idx="271">
                  <c:v>12.799999999999933</c:v>
                </c:pt>
                <c:pt idx="272">
                  <c:v>12.899999999999933</c:v>
                </c:pt>
                <c:pt idx="273">
                  <c:v>12.999999999999932</c:v>
                </c:pt>
                <c:pt idx="274">
                  <c:v>13.099999999999932</c:v>
                </c:pt>
                <c:pt idx="275">
                  <c:v>13.199999999999932</c:v>
                </c:pt>
                <c:pt idx="276">
                  <c:v>13.299999999999931</c:v>
                </c:pt>
                <c:pt idx="277">
                  <c:v>13.399999999999931</c:v>
                </c:pt>
                <c:pt idx="278">
                  <c:v>13.499999999999931</c:v>
                </c:pt>
                <c:pt idx="279">
                  <c:v>13.59999999999993</c:v>
                </c:pt>
                <c:pt idx="280">
                  <c:v>13.69999999999993</c:v>
                </c:pt>
                <c:pt idx="281">
                  <c:v>13.79999999999993</c:v>
                </c:pt>
                <c:pt idx="282">
                  <c:v>13.899999999999929</c:v>
                </c:pt>
                <c:pt idx="283">
                  <c:v>13.999999999999929</c:v>
                </c:pt>
                <c:pt idx="284">
                  <c:v>14.099999999999929</c:v>
                </c:pt>
                <c:pt idx="285">
                  <c:v>14.199999999999928</c:v>
                </c:pt>
                <c:pt idx="286">
                  <c:v>14.299999999999928</c:v>
                </c:pt>
                <c:pt idx="287">
                  <c:v>14.399999999999928</c:v>
                </c:pt>
                <c:pt idx="288">
                  <c:v>14.499999999999927</c:v>
                </c:pt>
                <c:pt idx="289">
                  <c:v>14.599999999999927</c:v>
                </c:pt>
                <c:pt idx="290">
                  <c:v>14.699999999999926</c:v>
                </c:pt>
                <c:pt idx="291">
                  <c:v>14.799999999999926</c:v>
                </c:pt>
                <c:pt idx="292">
                  <c:v>14.899999999999926</c:v>
                </c:pt>
                <c:pt idx="293">
                  <c:v>14.999999999999925</c:v>
                </c:pt>
                <c:pt idx="294">
                  <c:v>15.099999999999925</c:v>
                </c:pt>
                <c:pt idx="295">
                  <c:v>15.199999999999925</c:v>
                </c:pt>
                <c:pt idx="296">
                  <c:v>15.299999999999924</c:v>
                </c:pt>
                <c:pt idx="297">
                  <c:v>15.399999999999924</c:v>
                </c:pt>
                <c:pt idx="298">
                  <c:v>15.499999999999924</c:v>
                </c:pt>
                <c:pt idx="299">
                  <c:v>15.599999999999923</c:v>
                </c:pt>
                <c:pt idx="300">
                  <c:v>15.699999999999923</c:v>
                </c:pt>
                <c:pt idx="301">
                  <c:v>15.799999999999923</c:v>
                </c:pt>
                <c:pt idx="302">
                  <c:v>15.899999999999922</c:v>
                </c:pt>
                <c:pt idx="303">
                  <c:v>15.999999999999922</c:v>
                </c:pt>
                <c:pt idx="304">
                  <c:v>16.099999999999923</c:v>
                </c:pt>
                <c:pt idx="305">
                  <c:v>16.199999999999925</c:v>
                </c:pt>
                <c:pt idx="306">
                  <c:v>16.299999999999926</c:v>
                </c:pt>
                <c:pt idx="307">
                  <c:v>16.399999999999928</c:v>
                </c:pt>
                <c:pt idx="308">
                  <c:v>16.499999999999929</c:v>
                </c:pt>
                <c:pt idx="309">
                  <c:v>16.59999999999993</c:v>
                </c:pt>
                <c:pt idx="310">
                  <c:v>16.699999999999932</c:v>
                </c:pt>
                <c:pt idx="311">
                  <c:v>16.799999999999933</c:v>
                </c:pt>
                <c:pt idx="312">
                  <c:v>16.899999999999935</c:v>
                </c:pt>
                <c:pt idx="313">
                  <c:v>16.999999999999936</c:v>
                </c:pt>
                <c:pt idx="314">
                  <c:v>17.099999999999937</c:v>
                </c:pt>
                <c:pt idx="315">
                  <c:v>17.199999999999939</c:v>
                </c:pt>
                <c:pt idx="316">
                  <c:v>17.29999999999994</c:v>
                </c:pt>
                <c:pt idx="317">
                  <c:v>17.399999999999942</c:v>
                </c:pt>
                <c:pt idx="318">
                  <c:v>17.499999999999943</c:v>
                </c:pt>
                <c:pt idx="319">
                  <c:v>17.599999999999945</c:v>
                </c:pt>
                <c:pt idx="320">
                  <c:v>17.699999999999946</c:v>
                </c:pt>
                <c:pt idx="321">
                  <c:v>17.799999999999947</c:v>
                </c:pt>
                <c:pt idx="322">
                  <c:v>17.899999999999949</c:v>
                </c:pt>
                <c:pt idx="323">
                  <c:v>17.99999999999995</c:v>
                </c:pt>
                <c:pt idx="324">
                  <c:v>18.099999999999952</c:v>
                </c:pt>
                <c:pt idx="325">
                  <c:v>18.199999999999953</c:v>
                </c:pt>
                <c:pt idx="326">
                  <c:v>18.299999999999955</c:v>
                </c:pt>
                <c:pt idx="327">
                  <c:v>18.399999999999956</c:v>
                </c:pt>
                <c:pt idx="328">
                  <c:v>18.499999999999957</c:v>
                </c:pt>
                <c:pt idx="329">
                  <c:v>18.599999999999959</c:v>
                </c:pt>
                <c:pt idx="330">
                  <c:v>18.69999999999996</c:v>
                </c:pt>
                <c:pt idx="331">
                  <c:v>18.799999999999962</c:v>
                </c:pt>
                <c:pt idx="332">
                  <c:v>18.899999999999963</c:v>
                </c:pt>
                <c:pt idx="333">
                  <c:v>18.999999999999964</c:v>
                </c:pt>
                <c:pt idx="334">
                  <c:v>19.099999999999966</c:v>
                </c:pt>
                <c:pt idx="335">
                  <c:v>19.199999999999967</c:v>
                </c:pt>
                <c:pt idx="336">
                  <c:v>19.299999999999969</c:v>
                </c:pt>
                <c:pt idx="337">
                  <c:v>19.39999999999997</c:v>
                </c:pt>
                <c:pt idx="338">
                  <c:v>19.499999999999972</c:v>
                </c:pt>
                <c:pt idx="339">
                  <c:v>19.599999999999973</c:v>
                </c:pt>
                <c:pt idx="340">
                  <c:v>19.699999999999974</c:v>
                </c:pt>
                <c:pt idx="341">
                  <c:v>19.799999999999976</c:v>
                </c:pt>
                <c:pt idx="342">
                  <c:v>19.899999999999977</c:v>
                </c:pt>
                <c:pt idx="343">
                  <c:v>19.999999999999979</c:v>
                </c:pt>
                <c:pt idx="344">
                  <c:v>20.09999999999998</c:v>
                </c:pt>
                <c:pt idx="345">
                  <c:v>20.199999999999982</c:v>
                </c:pt>
                <c:pt idx="346">
                  <c:v>20.299999999999983</c:v>
                </c:pt>
                <c:pt idx="347">
                  <c:v>20.399999999999984</c:v>
                </c:pt>
                <c:pt idx="348">
                  <c:v>20.499999999999986</c:v>
                </c:pt>
                <c:pt idx="349">
                  <c:v>20.599999999999987</c:v>
                </c:pt>
                <c:pt idx="350">
                  <c:v>20.699999999999989</c:v>
                </c:pt>
                <c:pt idx="351">
                  <c:v>20.79999999999999</c:v>
                </c:pt>
                <c:pt idx="352">
                  <c:v>20.899999999999991</c:v>
                </c:pt>
                <c:pt idx="353">
                  <c:v>20.999999999999993</c:v>
                </c:pt>
                <c:pt idx="354">
                  <c:v>21.099999999999994</c:v>
                </c:pt>
                <c:pt idx="355">
                  <c:v>21.199999999999996</c:v>
                </c:pt>
                <c:pt idx="356">
                  <c:v>21.299999999999997</c:v>
                </c:pt>
                <c:pt idx="357">
                  <c:v>21.4</c:v>
                </c:pt>
                <c:pt idx="358">
                  <c:v>21.5</c:v>
                </c:pt>
                <c:pt idx="359">
                  <c:v>21.6</c:v>
                </c:pt>
                <c:pt idx="360">
                  <c:v>21.700000000000003</c:v>
                </c:pt>
                <c:pt idx="361">
                  <c:v>21.800000000000004</c:v>
                </c:pt>
                <c:pt idx="362">
                  <c:v>21.900000000000006</c:v>
                </c:pt>
                <c:pt idx="363">
                  <c:v>22.000000000000007</c:v>
                </c:pt>
                <c:pt idx="364">
                  <c:v>22.100000000000009</c:v>
                </c:pt>
                <c:pt idx="365">
                  <c:v>22.20000000000001</c:v>
                </c:pt>
                <c:pt idx="366">
                  <c:v>22.300000000000011</c:v>
                </c:pt>
                <c:pt idx="367">
                  <c:v>22.400000000000013</c:v>
                </c:pt>
                <c:pt idx="368">
                  <c:v>22.500000000000014</c:v>
                </c:pt>
                <c:pt idx="369">
                  <c:v>22.600000000000016</c:v>
                </c:pt>
                <c:pt idx="370">
                  <c:v>22.700000000000017</c:v>
                </c:pt>
                <c:pt idx="371">
                  <c:v>22.800000000000018</c:v>
                </c:pt>
                <c:pt idx="372">
                  <c:v>22.90000000000002</c:v>
                </c:pt>
                <c:pt idx="373">
                  <c:v>23.000000000000021</c:v>
                </c:pt>
                <c:pt idx="374">
                  <c:v>23.100000000000023</c:v>
                </c:pt>
                <c:pt idx="375">
                  <c:v>23.200000000000024</c:v>
                </c:pt>
                <c:pt idx="376">
                  <c:v>23.300000000000026</c:v>
                </c:pt>
                <c:pt idx="377">
                  <c:v>23.400000000000027</c:v>
                </c:pt>
                <c:pt idx="378">
                  <c:v>23.500000000000028</c:v>
                </c:pt>
                <c:pt idx="379">
                  <c:v>23.60000000000003</c:v>
                </c:pt>
                <c:pt idx="380">
                  <c:v>23.700000000000031</c:v>
                </c:pt>
                <c:pt idx="381">
                  <c:v>23.800000000000033</c:v>
                </c:pt>
                <c:pt idx="382">
                  <c:v>23.900000000000034</c:v>
                </c:pt>
                <c:pt idx="383">
                  <c:v>24.000000000000036</c:v>
                </c:pt>
                <c:pt idx="384">
                  <c:v>24.100000000000037</c:v>
                </c:pt>
                <c:pt idx="385">
                  <c:v>24.200000000000038</c:v>
                </c:pt>
                <c:pt idx="386">
                  <c:v>24.30000000000004</c:v>
                </c:pt>
                <c:pt idx="387">
                  <c:v>24.400000000000041</c:v>
                </c:pt>
                <c:pt idx="388">
                  <c:v>24.500000000000043</c:v>
                </c:pt>
                <c:pt idx="389">
                  <c:v>24.600000000000044</c:v>
                </c:pt>
                <c:pt idx="390">
                  <c:v>24.700000000000045</c:v>
                </c:pt>
                <c:pt idx="391">
                  <c:v>24.800000000000047</c:v>
                </c:pt>
                <c:pt idx="392">
                  <c:v>24.900000000000048</c:v>
                </c:pt>
                <c:pt idx="393">
                  <c:v>25.00000000000005</c:v>
                </c:pt>
                <c:pt idx="394">
                  <c:v>25.100000000000051</c:v>
                </c:pt>
                <c:pt idx="395">
                  <c:v>25.200000000000053</c:v>
                </c:pt>
                <c:pt idx="396">
                  <c:v>25.300000000000054</c:v>
                </c:pt>
                <c:pt idx="397">
                  <c:v>25.400000000000055</c:v>
                </c:pt>
                <c:pt idx="398">
                  <c:v>25.500000000000057</c:v>
                </c:pt>
                <c:pt idx="399">
                  <c:v>25.600000000000058</c:v>
                </c:pt>
                <c:pt idx="400">
                  <c:v>25.70000000000006</c:v>
                </c:pt>
                <c:pt idx="401">
                  <c:v>25.800000000000061</c:v>
                </c:pt>
                <c:pt idx="402">
                  <c:v>25.900000000000063</c:v>
                </c:pt>
                <c:pt idx="403">
                  <c:v>26.000000000000064</c:v>
                </c:pt>
                <c:pt idx="404">
                  <c:v>26.100000000000065</c:v>
                </c:pt>
                <c:pt idx="405">
                  <c:v>26.200000000000067</c:v>
                </c:pt>
                <c:pt idx="406">
                  <c:v>26.300000000000068</c:v>
                </c:pt>
                <c:pt idx="407">
                  <c:v>26.40000000000007</c:v>
                </c:pt>
                <c:pt idx="408">
                  <c:v>26.500000000000071</c:v>
                </c:pt>
                <c:pt idx="409">
                  <c:v>26.600000000000072</c:v>
                </c:pt>
                <c:pt idx="410">
                  <c:v>26.700000000000074</c:v>
                </c:pt>
                <c:pt idx="411">
                  <c:v>26.800000000000075</c:v>
                </c:pt>
                <c:pt idx="412">
                  <c:v>26.900000000000077</c:v>
                </c:pt>
                <c:pt idx="413">
                  <c:v>27.000000000000078</c:v>
                </c:pt>
                <c:pt idx="414">
                  <c:v>27.10000000000008</c:v>
                </c:pt>
                <c:pt idx="415">
                  <c:v>27.200000000000081</c:v>
                </c:pt>
                <c:pt idx="416">
                  <c:v>27.300000000000082</c:v>
                </c:pt>
                <c:pt idx="417">
                  <c:v>27.400000000000084</c:v>
                </c:pt>
                <c:pt idx="418">
                  <c:v>27.500000000000085</c:v>
                </c:pt>
                <c:pt idx="419">
                  <c:v>27.600000000000087</c:v>
                </c:pt>
                <c:pt idx="420">
                  <c:v>27.700000000000088</c:v>
                </c:pt>
                <c:pt idx="421">
                  <c:v>27.80000000000009</c:v>
                </c:pt>
                <c:pt idx="422">
                  <c:v>27.900000000000091</c:v>
                </c:pt>
                <c:pt idx="423">
                  <c:v>28.000000000000092</c:v>
                </c:pt>
                <c:pt idx="424">
                  <c:v>28.100000000000094</c:v>
                </c:pt>
                <c:pt idx="425">
                  <c:v>28.200000000000095</c:v>
                </c:pt>
                <c:pt idx="426">
                  <c:v>28.300000000000097</c:v>
                </c:pt>
                <c:pt idx="427">
                  <c:v>28.400000000000098</c:v>
                </c:pt>
                <c:pt idx="428">
                  <c:v>28.500000000000099</c:v>
                </c:pt>
                <c:pt idx="429">
                  <c:v>28.600000000000101</c:v>
                </c:pt>
                <c:pt idx="430">
                  <c:v>28.700000000000102</c:v>
                </c:pt>
                <c:pt idx="431">
                  <c:v>28.800000000000104</c:v>
                </c:pt>
                <c:pt idx="432">
                  <c:v>28.900000000000105</c:v>
                </c:pt>
                <c:pt idx="433">
                  <c:v>29.000000000000107</c:v>
                </c:pt>
                <c:pt idx="434">
                  <c:v>29.100000000000108</c:v>
                </c:pt>
                <c:pt idx="435">
                  <c:v>29.200000000000109</c:v>
                </c:pt>
                <c:pt idx="436">
                  <c:v>29.300000000000111</c:v>
                </c:pt>
                <c:pt idx="437">
                  <c:v>29.400000000000112</c:v>
                </c:pt>
                <c:pt idx="438">
                  <c:v>29.500000000000114</c:v>
                </c:pt>
                <c:pt idx="439">
                  <c:v>29.600000000000115</c:v>
                </c:pt>
                <c:pt idx="440">
                  <c:v>29.700000000000117</c:v>
                </c:pt>
                <c:pt idx="441">
                  <c:v>29.800000000000118</c:v>
                </c:pt>
                <c:pt idx="442">
                  <c:v>29.900000000000119</c:v>
                </c:pt>
                <c:pt idx="443">
                  <c:v>30.000000000000121</c:v>
                </c:pt>
                <c:pt idx="444">
                  <c:v>30.100000000000122</c:v>
                </c:pt>
                <c:pt idx="445">
                  <c:v>30.200000000000124</c:v>
                </c:pt>
                <c:pt idx="446">
                  <c:v>30.300000000000125</c:v>
                </c:pt>
                <c:pt idx="447">
                  <c:v>30.400000000000126</c:v>
                </c:pt>
                <c:pt idx="448">
                  <c:v>30.500000000000128</c:v>
                </c:pt>
                <c:pt idx="449">
                  <c:v>30.600000000000129</c:v>
                </c:pt>
                <c:pt idx="450">
                  <c:v>30.700000000000131</c:v>
                </c:pt>
                <c:pt idx="451">
                  <c:v>30.800000000000132</c:v>
                </c:pt>
                <c:pt idx="452">
                  <c:v>30.900000000000134</c:v>
                </c:pt>
                <c:pt idx="453">
                  <c:v>31.000000000000135</c:v>
                </c:pt>
                <c:pt idx="454">
                  <c:v>31.100000000000136</c:v>
                </c:pt>
                <c:pt idx="455">
                  <c:v>31.200000000000138</c:v>
                </c:pt>
                <c:pt idx="456">
                  <c:v>31.300000000000139</c:v>
                </c:pt>
                <c:pt idx="457">
                  <c:v>31.400000000000141</c:v>
                </c:pt>
                <c:pt idx="458">
                  <c:v>31.500000000000142</c:v>
                </c:pt>
                <c:pt idx="459">
                  <c:v>31.600000000000144</c:v>
                </c:pt>
                <c:pt idx="460">
                  <c:v>31.700000000000145</c:v>
                </c:pt>
                <c:pt idx="461">
                  <c:v>31.800000000000146</c:v>
                </c:pt>
                <c:pt idx="462">
                  <c:v>31.900000000000148</c:v>
                </c:pt>
                <c:pt idx="463">
                  <c:v>32.000000000000149</c:v>
                </c:pt>
                <c:pt idx="464">
                  <c:v>32.100000000000151</c:v>
                </c:pt>
                <c:pt idx="465">
                  <c:v>32.200000000000152</c:v>
                </c:pt>
                <c:pt idx="466">
                  <c:v>32.300000000000153</c:v>
                </c:pt>
                <c:pt idx="467">
                  <c:v>32.400000000000155</c:v>
                </c:pt>
                <c:pt idx="468">
                  <c:v>32.500000000000156</c:v>
                </c:pt>
                <c:pt idx="469">
                  <c:v>32.600000000000158</c:v>
                </c:pt>
                <c:pt idx="470">
                  <c:v>32.700000000000159</c:v>
                </c:pt>
                <c:pt idx="471">
                  <c:v>32.800000000000161</c:v>
                </c:pt>
                <c:pt idx="472">
                  <c:v>32.900000000000162</c:v>
                </c:pt>
                <c:pt idx="473">
                  <c:v>33.000000000000163</c:v>
                </c:pt>
                <c:pt idx="474">
                  <c:v>33.100000000000165</c:v>
                </c:pt>
                <c:pt idx="475">
                  <c:v>33.200000000000166</c:v>
                </c:pt>
                <c:pt idx="476">
                  <c:v>33.300000000000168</c:v>
                </c:pt>
                <c:pt idx="477">
                  <c:v>33.400000000000169</c:v>
                </c:pt>
                <c:pt idx="478">
                  <c:v>33.500000000000171</c:v>
                </c:pt>
                <c:pt idx="479">
                  <c:v>33.600000000000172</c:v>
                </c:pt>
                <c:pt idx="480">
                  <c:v>33.700000000000173</c:v>
                </c:pt>
                <c:pt idx="481">
                  <c:v>33.800000000000175</c:v>
                </c:pt>
                <c:pt idx="482">
                  <c:v>33.900000000000176</c:v>
                </c:pt>
                <c:pt idx="483">
                  <c:v>34.000000000000178</c:v>
                </c:pt>
                <c:pt idx="484">
                  <c:v>34.100000000000179</c:v>
                </c:pt>
                <c:pt idx="485">
                  <c:v>34.20000000000018</c:v>
                </c:pt>
                <c:pt idx="486">
                  <c:v>34.300000000000182</c:v>
                </c:pt>
                <c:pt idx="487">
                  <c:v>34.400000000000183</c:v>
                </c:pt>
                <c:pt idx="488">
                  <c:v>34.500000000000185</c:v>
                </c:pt>
                <c:pt idx="489">
                  <c:v>34.600000000000186</c:v>
                </c:pt>
                <c:pt idx="490">
                  <c:v>34.700000000000188</c:v>
                </c:pt>
                <c:pt idx="491">
                  <c:v>34.800000000000189</c:v>
                </c:pt>
                <c:pt idx="492">
                  <c:v>34.90000000000019</c:v>
                </c:pt>
                <c:pt idx="493">
                  <c:v>35.000000000000192</c:v>
                </c:pt>
                <c:pt idx="494">
                  <c:v>35.100000000000193</c:v>
                </c:pt>
                <c:pt idx="495">
                  <c:v>35.200000000000195</c:v>
                </c:pt>
                <c:pt idx="496">
                  <c:v>35.300000000000196</c:v>
                </c:pt>
                <c:pt idx="497">
                  <c:v>35.400000000000198</c:v>
                </c:pt>
                <c:pt idx="498">
                  <c:v>35.500000000000199</c:v>
                </c:pt>
                <c:pt idx="499">
                  <c:v>35.6000000000002</c:v>
                </c:pt>
                <c:pt idx="500">
                  <c:v>35.700000000000202</c:v>
                </c:pt>
                <c:pt idx="501">
                  <c:v>35.800000000000203</c:v>
                </c:pt>
                <c:pt idx="502">
                  <c:v>35.900000000000205</c:v>
                </c:pt>
                <c:pt idx="503">
                  <c:v>36.000000000000206</c:v>
                </c:pt>
                <c:pt idx="504">
                  <c:v>36.100000000000207</c:v>
                </c:pt>
                <c:pt idx="505">
                  <c:v>36.200000000000209</c:v>
                </c:pt>
                <c:pt idx="506">
                  <c:v>36.30000000000021</c:v>
                </c:pt>
                <c:pt idx="507">
                  <c:v>36.400000000000212</c:v>
                </c:pt>
                <c:pt idx="508">
                  <c:v>36.500000000000213</c:v>
                </c:pt>
                <c:pt idx="509">
                  <c:v>36.600000000000215</c:v>
                </c:pt>
                <c:pt idx="510">
                  <c:v>36.700000000000216</c:v>
                </c:pt>
                <c:pt idx="511">
                  <c:v>36.800000000000217</c:v>
                </c:pt>
                <c:pt idx="512">
                  <c:v>36.900000000000219</c:v>
                </c:pt>
                <c:pt idx="513">
                  <c:v>37.00000000000022</c:v>
                </c:pt>
                <c:pt idx="514">
                  <c:v>37.100000000000222</c:v>
                </c:pt>
                <c:pt idx="515">
                  <c:v>37.200000000000223</c:v>
                </c:pt>
                <c:pt idx="516">
                  <c:v>37.300000000000225</c:v>
                </c:pt>
                <c:pt idx="517">
                  <c:v>37.400000000000226</c:v>
                </c:pt>
                <c:pt idx="518">
                  <c:v>37.500000000000227</c:v>
                </c:pt>
                <c:pt idx="519">
                  <c:v>37.600000000000229</c:v>
                </c:pt>
                <c:pt idx="520">
                  <c:v>37.70000000000023</c:v>
                </c:pt>
                <c:pt idx="521">
                  <c:v>37.800000000000232</c:v>
                </c:pt>
                <c:pt idx="522">
                  <c:v>37.900000000000233</c:v>
                </c:pt>
                <c:pt idx="523">
                  <c:v>38.000000000000234</c:v>
                </c:pt>
                <c:pt idx="524">
                  <c:v>38.100000000000236</c:v>
                </c:pt>
                <c:pt idx="525">
                  <c:v>38.200000000000237</c:v>
                </c:pt>
                <c:pt idx="526">
                  <c:v>38.300000000000239</c:v>
                </c:pt>
                <c:pt idx="527">
                  <c:v>38.40000000000024</c:v>
                </c:pt>
                <c:pt idx="528">
                  <c:v>38.500000000000242</c:v>
                </c:pt>
                <c:pt idx="529">
                  <c:v>38.600000000000243</c:v>
                </c:pt>
                <c:pt idx="530">
                  <c:v>38.700000000000244</c:v>
                </c:pt>
                <c:pt idx="531">
                  <c:v>38.800000000000246</c:v>
                </c:pt>
                <c:pt idx="532">
                  <c:v>38.900000000000247</c:v>
                </c:pt>
                <c:pt idx="533">
                  <c:v>39.000000000000249</c:v>
                </c:pt>
                <c:pt idx="534">
                  <c:v>39.10000000000025</c:v>
                </c:pt>
                <c:pt idx="535">
                  <c:v>39.200000000000252</c:v>
                </c:pt>
                <c:pt idx="536">
                  <c:v>39.300000000000253</c:v>
                </c:pt>
                <c:pt idx="537">
                  <c:v>39.400000000000254</c:v>
                </c:pt>
                <c:pt idx="538">
                  <c:v>39.500000000000256</c:v>
                </c:pt>
                <c:pt idx="539">
                  <c:v>39.600000000000257</c:v>
                </c:pt>
                <c:pt idx="540">
                  <c:v>39.700000000000259</c:v>
                </c:pt>
                <c:pt idx="541">
                  <c:v>39.80000000000026</c:v>
                </c:pt>
                <c:pt idx="542">
                  <c:v>39.900000000000261</c:v>
                </c:pt>
                <c:pt idx="543">
                  <c:v>40.000000000000263</c:v>
                </c:pt>
                <c:pt idx="544">
                  <c:v>40.100000000000264</c:v>
                </c:pt>
                <c:pt idx="545">
                  <c:v>40.200000000000266</c:v>
                </c:pt>
                <c:pt idx="546">
                  <c:v>40.300000000000267</c:v>
                </c:pt>
                <c:pt idx="547">
                  <c:v>40.400000000000269</c:v>
                </c:pt>
                <c:pt idx="548">
                  <c:v>40.50000000000027</c:v>
                </c:pt>
                <c:pt idx="549">
                  <c:v>40.600000000000271</c:v>
                </c:pt>
                <c:pt idx="550">
                  <c:v>40.700000000000273</c:v>
                </c:pt>
                <c:pt idx="551">
                  <c:v>40.800000000000274</c:v>
                </c:pt>
                <c:pt idx="552">
                  <c:v>40.900000000000276</c:v>
                </c:pt>
                <c:pt idx="553">
                  <c:v>41.000000000000277</c:v>
                </c:pt>
                <c:pt idx="554">
                  <c:v>41.100000000000279</c:v>
                </c:pt>
                <c:pt idx="555">
                  <c:v>41.20000000000028</c:v>
                </c:pt>
                <c:pt idx="556">
                  <c:v>41.300000000000281</c:v>
                </c:pt>
                <c:pt idx="557">
                  <c:v>41.400000000000283</c:v>
                </c:pt>
                <c:pt idx="558">
                  <c:v>41.500000000000284</c:v>
                </c:pt>
                <c:pt idx="559">
                  <c:v>41.600000000000286</c:v>
                </c:pt>
                <c:pt idx="560">
                  <c:v>41.700000000000287</c:v>
                </c:pt>
                <c:pt idx="561">
                  <c:v>41.800000000000288</c:v>
                </c:pt>
                <c:pt idx="562">
                  <c:v>41.90000000000029</c:v>
                </c:pt>
                <c:pt idx="563">
                  <c:v>42.000000000000291</c:v>
                </c:pt>
                <c:pt idx="564">
                  <c:v>42.100000000000293</c:v>
                </c:pt>
                <c:pt idx="565">
                  <c:v>42.200000000000294</c:v>
                </c:pt>
                <c:pt idx="566">
                  <c:v>42.300000000000296</c:v>
                </c:pt>
                <c:pt idx="567">
                  <c:v>42.400000000000297</c:v>
                </c:pt>
                <c:pt idx="568">
                  <c:v>42.500000000000298</c:v>
                </c:pt>
                <c:pt idx="569">
                  <c:v>42.6000000000003</c:v>
                </c:pt>
                <c:pt idx="570">
                  <c:v>42.700000000000301</c:v>
                </c:pt>
                <c:pt idx="571">
                  <c:v>42.800000000000303</c:v>
                </c:pt>
                <c:pt idx="572">
                  <c:v>42.900000000000304</c:v>
                </c:pt>
                <c:pt idx="573">
                  <c:v>43.000000000000306</c:v>
                </c:pt>
                <c:pt idx="574">
                  <c:v>43.100000000000307</c:v>
                </c:pt>
                <c:pt idx="575">
                  <c:v>43.200000000000308</c:v>
                </c:pt>
                <c:pt idx="576">
                  <c:v>43.30000000000031</c:v>
                </c:pt>
                <c:pt idx="577">
                  <c:v>43.400000000000311</c:v>
                </c:pt>
                <c:pt idx="578">
                  <c:v>43.500000000000313</c:v>
                </c:pt>
                <c:pt idx="579">
                  <c:v>43.600000000000314</c:v>
                </c:pt>
                <c:pt idx="580">
                  <c:v>43.700000000000315</c:v>
                </c:pt>
                <c:pt idx="581">
                  <c:v>43.800000000000317</c:v>
                </c:pt>
                <c:pt idx="582">
                  <c:v>43.900000000000318</c:v>
                </c:pt>
                <c:pt idx="583">
                  <c:v>44.00000000000032</c:v>
                </c:pt>
                <c:pt idx="584">
                  <c:v>44.100000000000321</c:v>
                </c:pt>
                <c:pt idx="585">
                  <c:v>44.200000000000323</c:v>
                </c:pt>
                <c:pt idx="586">
                  <c:v>44.300000000000324</c:v>
                </c:pt>
                <c:pt idx="587">
                  <c:v>44.400000000000325</c:v>
                </c:pt>
                <c:pt idx="588">
                  <c:v>44.500000000000327</c:v>
                </c:pt>
                <c:pt idx="589">
                  <c:v>44.600000000000328</c:v>
                </c:pt>
                <c:pt idx="590">
                  <c:v>44.70000000000033</c:v>
                </c:pt>
                <c:pt idx="591">
                  <c:v>44.800000000000331</c:v>
                </c:pt>
                <c:pt idx="592">
                  <c:v>44.900000000000333</c:v>
                </c:pt>
                <c:pt idx="593">
                  <c:v>45.000000000000334</c:v>
                </c:pt>
                <c:pt idx="594">
                  <c:v>45.100000000000335</c:v>
                </c:pt>
                <c:pt idx="595">
                  <c:v>45.200000000000337</c:v>
                </c:pt>
                <c:pt idx="596">
                  <c:v>45.300000000000338</c:v>
                </c:pt>
                <c:pt idx="597">
                  <c:v>45.40000000000034</c:v>
                </c:pt>
                <c:pt idx="598">
                  <c:v>45.500000000000341</c:v>
                </c:pt>
                <c:pt idx="599">
                  <c:v>45.600000000000342</c:v>
                </c:pt>
                <c:pt idx="600">
                  <c:v>45.700000000000344</c:v>
                </c:pt>
                <c:pt idx="601">
                  <c:v>45.800000000000345</c:v>
                </c:pt>
                <c:pt idx="602">
                  <c:v>45.900000000000347</c:v>
                </c:pt>
                <c:pt idx="603">
                  <c:v>46.000000000000348</c:v>
                </c:pt>
                <c:pt idx="604">
                  <c:v>46.10000000000035</c:v>
                </c:pt>
                <c:pt idx="605">
                  <c:v>46.200000000000351</c:v>
                </c:pt>
                <c:pt idx="606">
                  <c:v>46.300000000000352</c:v>
                </c:pt>
                <c:pt idx="607">
                  <c:v>46.400000000000354</c:v>
                </c:pt>
                <c:pt idx="608">
                  <c:v>46.500000000000355</c:v>
                </c:pt>
                <c:pt idx="609">
                  <c:v>46.600000000000357</c:v>
                </c:pt>
                <c:pt idx="610">
                  <c:v>46.700000000000358</c:v>
                </c:pt>
                <c:pt idx="611">
                  <c:v>46.80000000000036</c:v>
                </c:pt>
                <c:pt idx="612">
                  <c:v>46.900000000000361</c:v>
                </c:pt>
                <c:pt idx="613">
                  <c:v>47.000000000000362</c:v>
                </c:pt>
                <c:pt idx="614">
                  <c:v>47.100000000000364</c:v>
                </c:pt>
                <c:pt idx="615">
                  <c:v>47.200000000000365</c:v>
                </c:pt>
                <c:pt idx="616">
                  <c:v>47.300000000000367</c:v>
                </c:pt>
                <c:pt idx="617">
                  <c:v>47.400000000000368</c:v>
                </c:pt>
                <c:pt idx="618">
                  <c:v>47.500000000000369</c:v>
                </c:pt>
                <c:pt idx="619">
                  <c:v>47.600000000000371</c:v>
                </c:pt>
                <c:pt idx="620">
                  <c:v>47.700000000000372</c:v>
                </c:pt>
                <c:pt idx="621">
                  <c:v>47.800000000000374</c:v>
                </c:pt>
                <c:pt idx="622">
                  <c:v>47.900000000000375</c:v>
                </c:pt>
                <c:pt idx="623">
                  <c:v>48.000000000000377</c:v>
                </c:pt>
                <c:pt idx="624">
                  <c:v>48.100000000000378</c:v>
                </c:pt>
                <c:pt idx="625">
                  <c:v>48.200000000000379</c:v>
                </c:pt>
                <c:pt idx="626">
                  <c:v>48.300000000000381</c:v>
                </c:pt>
                <c:pt idx="627">
                  <c:v>48.400000000000382</c:v>
                </c:pt>
                <c:pt idx="628">
                  <c:v>48.500000000000384</c:v>
                </c:pt>
                <c:pt idx="629">
                  <c:v>48.600000000000385</c:v>
                </c:pt>
                <c:pt idx="630">
                  <c:v>48.700000000000387</c:v>
                </c:pt>
                <c:pt idx="631">
                  <c:v>48.800000000000388</c:v>
                </c:pt>
                <c:pt idx="632">
                  <c:v>48.900000000000389</c:v>
                </c:pt>
                <c:pt idx="633">
                  <c:v>49.000000000000391</c:v>
                </c:pt>
                <c:pt idx="634">
                  <c:v>49.100000000000392</c:v>
                </c:pt>
                <c:pt idx="635">
                  <c:v>49.200000000000394</c:v>
                </c:pt>
                <c:pt idx="636">
                  <c:v>49.300000000000395</c:v>
                </c:pt>
                <c:pt idx="637">
                  <c:v>49.400000000000396</c:v>
                </c:pt>
                <c:pt idx="638">
                  <c:v>49.500000000000398</c:v>
                </c:pt>
                <c:pt idx="639">
                  <c:v>49.600000000000399</c:v>
                </c:pt>
                <c:pt idx="640">
                  <c:v>49.700000000000401</c:v>
                </c:pt>
                <c:pt idx="641">
                  <c:v>49.800000000000402</c:v>
                </c:pt>
                <c:pt idx="642">
                  <c:v>49.900000000000404</c:v>
                </c:pt>
                <c:pt idx="643">
                  <c:v>50.000000000000405</c:v>
                </c:pt>
                <c:pt idx="644">
                  <c:v>50.100000000000406</c:v>
                </c:pt>
                <c:pt idx="645">
                  <c:v>50.200000000000408</c:v>
                </c:pt>
                <c:pt idx="646">
                  <c:v>50.300000000000409</c:v>
                </c:pt>
                <c:pt idx="647">
                  <c:v>50.400000000000411</c:v>
                </c:pt>
                <c:pt idx="648">
                  <c:v>50.500000000000412</c:v>
                </c:pt>
                <c:pt idx="649">
                  <c:v>50.600000000000414</c:v>
                </c:pt>
                <c:pt idx="650">
                  <c:v>50.700000000000415</c:v>
                </c:pt>
                <c:pt idx="651">
                  <c:v>50.800000000000416</c:v>
                </c:pt>
                <c:pt idx="652">
                  <c:v>50.900000000000418</c:v>
                </c:pt>
                <c:pt idx="653">
                  <c:v>51.000000000000419</c:v>
                </c:pt>
                <c:pt idx="654">
                  <c:v>51.100000000000421</c:v>
                </c:pt>
                <c:pt idx="655">
                  <c:v>51.200000000000422</c:v>
                </c:pt>
                <c:pt idx="656">
                  <c:v>51.300000000000423</c:v>
                </c:pt>
                <c:pt idx="657">
                  <c:v>51.300100000000427</c:v>
                </c:pt>
                <c:pt idx="658">
                  <c:v>51.30020000000043</c:v>
                </c:pt>
                <c:pt idx="659">
                  <c:v>51.300300000000433</c:v>
                </c:pt>
                <c:pt idx="660">
                  <c:v>51.300400000000437</c:v>
                </c:pt>
                <c:pt idx="661">
                  <c:v>51.30050000000044</c:v>
                </c:pt>
                <c:pt idx="662">
                  <c:v>51.300600000000443</c:v>
                </c:pt>
                <c:pt idx="663">
                  <c:v>51.300700000000447</c:v>
                </c:pt>
                <c:pt idx="664">
                  <c:v>51.30080000000045</c:v>
                </c:pt>
                <c:pt idx="665">
                  <c:v>51.300900000000453</c:v>
                </c:pt>
                <c:pt idx="666">
                  <c:v>51.301000000000457</c:v>
                </c:pt>
                <c:pt idx="667">
                  <c:v>51.30110000000046</c:v>
                </c:pt>
                <c:pt idx="668">
                  <c:v>51.301200000000463</c:v>
                </c:pt>
                <c:pt idx="669">
                  <c:v>51.301300000000467</c:v>
                </c:pt>
                <c:pt idx="670">
                  <c:v>51.30140000000047</c:v>
                </c:pt>
                <c:pt idx="671">
                  <c:v>51.301500000000473</c:v>
                </c:pt>
                <c:pt idx="672">
                  <c:v>51.301600000000477</c:v>
                </c:pt>
                <c:pt idx="673">
                  <c:v>51.30170000000048</c:v>
                </c:pt>
                <c:pt idx="674">
                  <c:v>51.301800000000483</c:v>
                </c:pt>
                <c:pt idx="675">
                  <c:v>51.301900000000487</c:v>
                </c:pt>
                <c:pt idx="676">
                  <c:v>51.30200000000049</c:v>
                </c:pt>
                <c:pt idx="677">
                  <c:v>51.302100000000493</c:v>
                </c:pt>
                <c:pt idx="678">
                  <c:v>51.302200000000497</c:v>
                </c:pt>
                <c:pt idx="679">
                  <c:v>51.3023000000005</c:v>
                </c:pt>
                <c:pt idx="680">
                  <c:v>51.302400000000503</c:v>
                </c:pt>
                <c:pt idx="681">
                  <c:v>51.302500000000506</c:v>
                </c:pt>
                <c:pt idx="682">
                  <c:v>51.30260000000051</c:v>
                </c:pt>
                <c:pt idx="683">
                  <c:v>51.302700000000513</c:v>
                </c:pt>
                <c:pt idx="684">
                  <c:v>51.302800000000516</c:v>
                </c:pt>
                <c:pt idx="685">
                  <c:v>51.30290000000052</c:v>
                </c:pt>
                <c:pt idx="686">
                  <c:v>51.303000000000523</c:v>
                </c:pt>
                <c:pt idx="687">
                  <c:v>51.303100000000526</c:v>
                </c:pt>
                <c:pt idx="688">
                  <c:v>51.30320000000053</c:v>
                </c:pt>
                <c:pt idx="689">
                  <c:v>51.303300000000533</c:v>
                </c:pt>
                <c:pt idx="690">
                  <c:v>51.303400000000536</c:v>
                </c:pt>
                <c:pt idx="691">
                  <c:v>51.30350000000054</c:v>
                </c:pt>
                <c:pt idx="692">
                  <c:v>51.303600000000543</c:v>
                </c:pt>
                <c:pt idx="693">
                  <c:v>51.303700000000546</c:v>
                </c:pt>
                <c:pt idx="694">
                  <c:v>51.30380000000055</c:v>
                </c:pt>
                <c:pt idx="695">
                  <c:v>51.303900000000553</c:v>
                </c:pt>
                <c:pt idx="696">
                  <c:v>51.304000000000556</c:v>
                </c:pt>
                <c:pt idx="697">
                  <c:v>51.30410000000056</c:v>
                </c:pt>
                <c:pt idx="698">
                  <c:v>51.304200000000563</c:v>
                </c:pt>
                <c:pt idx="699">
                  <c:v>51.304300000000566</c:v>
                </c:pt>
                <c:pt idx="700">
                  <c:v>51.30440000000057</c:v>
                </c:pt>
                <c:pt idx="701">
                  <c:v>51.304500000000573</c:v>
                </c:pt>
                <c:pt idx="702">
                  <c:v>51.304600000000576</c:v>
                </c:pt>
                <c:pt idx="703">
                  <c:v>51.30470000000058</c:v>
                </c:pt>
                <c:pt idx="704">
                  <c:v>51.304800000000583</c:v>
                </c:pt>
                <c:pt idx="705">
                  <c:v>51.304900000000586</c:v>
                </c:pt>
                <c:pt idx="706">
                  <c:v>51.305000000000589</c:v>
                </c:pt>
                <c:pt idx="707">
                  <c:v>51.305100000000593</c:v>
                </c:pt>
                <c:pt idx="708">
                  <c:v>51.305200000000596</c:v>
                </c:pt>
                <c:pt idx="709">
                  <c:v>51.305300000000599</c:v>
                </c:pt>
                <c:pt idx="710">
                  <c:v>51.305400000000603</c:v>
                </c:pt>
                <c:pt idx="711">
                  <c:v>51.305500000000606</c:v>
                </c:pt>
                <c:pt idx="712">
                  <c:v>51.305600000000609</c:v>
                </c:pt>
                <c:pt idx="713">
                  <c:v>51.305700000000613</c:v>
                </c:pt>
                <c:pt idx="714">
                  <c:v>51.305800000000616</c:v>
                </c:pt>
                <c:pt idx="715">
                  <c:v>51.305900000000619</c:v>
                </c:pt>
                <c:pt idx="716">
                  <c:v>51.306000000000623</c:v>
                </c:pt>
                <c:pt idx="717">
                  <c:v>51.306100000000626</c:v>
                </c:pt>
                <c:pt idx="718">
                  <c:v>51.306200000000629</c:v>
                </c:pt>
                <c:pt idx="719">
                  <c:v>51.306300000000633</c:v>
                </c:pt>
                <c:pt idx="720">
                  <c:v>51.306400000000636</c:v>
                </c:pt>
                <c:pt idx="721">
                  <c:v>51.306500000000639</c:v>
                </c:pt>
                <c:pt idx="722">
                  <c:v>51.306600000000643</c:v>
                </c:pt>
                <c:pt idx="723">
                  <c:v>51.306700000000646</c:v>
                </c:pt>
                <c:pt idx="724">
                  <c:v>51.306800000000649</c:v>
                </c:pt>
                <c:pt idx="725">
                  <c:v>51.306900000000653</c:v>
                </c:pt>
                <c:pt idx="726">
                  <c:v>51.307000000000656</c:v>
                </c:pt>
                <c:pt idx="727">
                  <c:v>51.307100000000659</c:v>
                </c:pt>
                <c:pt idx="728">
                  <c:v>51.307200000000662</c:v>
                </c:pt>
                <c:pt idx="729">
                  <c:v>51.307300000000666</c:v>
                </c:pt>
                <c:pt idx="730">
                  <c:v>51.307400000000669</c:v>
                </c:pt>
                <c:pt idx="731">
                  <c:v>51.307500000000672</c:v>
                </c:pt>
                <c:pt idx="732">
                  <c:v>51.307600000000676</c:v>
                </c:pt>
                <c:pt idx="733">
                  <c:v>51.307700000000679</c:v>
                </c:pt>
                <c:pt idx="734">
                  <c:v>51.307800000000682</c:v>
                </c:pt>
                <c:pt idx="735">
                  <c:v>51.307900000000686</c:v>
                </c:pt>
                <c:pt idx="736">
                  <c:v>51.308000000000689</c:v>
                </c:pt>
                <c:pt idx="737">
                  <c:v>51.308100000000692</c:v>
                </c:pt>
                <c:pt idx="738">
                  <c:v>51.308200000000696</c:v>
                </c:pt>
                <c:pt idx="739">
                  <c:v>51.308300000000699</c:v>
                </c:pt>
                <c:pt idx="740">
                  <c:v>51.308400000000702</c:v>
                </c:pt>
                <c:pt idx="741">
                  <c:v>51.308500000000706</c:v>
                </c:pt>
                <c:pt idx="742">
                  <c:v>51.308600000000709</c:v>
                </c:pt>
                <c:pt idx="743">
                  <c:v>51.308700000000712</c:v>
                </c:pt>
                <c:pt idx="744">
                  <c:v>51.308800000000716</c:v>
                </c:pt>
                <c:pt idx="745">
                  <c:v>51.308900000000719</c:v>
                </c:pt>
                <c:pt idx="746">
                  <c:v>51.309000000000722</c:v>
                </c:pt>
                <c:pt idx="747">
                  <c:v>51.309100000000726</c:v>
                </c:pt>
                <c:pt idx="748">
                  <c:v>51.309200000000729</c:v>
                </c:pt>
                <c:pt idx="749">
                  <c:v>51.309300000000732</c:v>
                </c:pt>
                <c:pt idx="750">
                  <c:v>51.309400000000736</c:v>
                </c:pt>
                <c:pt idx="751">
                  <c:v>51.309500000000739</c:v>
                </c:pt>
                <c:pt idx="752">
                  <c:v>51.309600000000742</c:v>
                </c:pt>
                <c:pt idx="753">
                  <c:v>51.309700000000745</c:v>
                </c:pt>
                <c:pt idx="754">
                  <c:v>51.309800000000749</c:v>
                </c:pt>
                <c:pt idx="755">
                  <c:v>51.309900000000752</c:v>
                </c:pt>
                <c:pt idx="756">
                  <c:v>51.310000000000755</c:v>
                </c:pt>
                <c:pt idx="757">
                  <c:v>51.310100000000759</c:v>
                </c:pt>
                <c:pt idx="758">
                  <c:v>51.310200000000762</c:v>
                </c:pt>
                <c:pt idx="759">
                  <c:v>51.310300000000765</c:v>
                </c:pt>
                <c:pt idx="760">
                  <c:v>51.310400000000769</c:v>
                </c:pt>
                <c:pt idx="761">
                  <c:v>51.310500000000772</c:v>
                </c:pt>
                <c:pt idx="762">
                  <c:v>51.310600000000775</c:v>
                </c:pt>
                <c:pt idx="763">
                  <c:v>51.310700000000779</c:v>
                </c:pt>
                <c:pt idx="764">
                  <c:v>51.310800000000782</c:v>
                </c:pt>
                <c:pt idx="765">
                  <c:v>51.310900000000785</c:v>
                </c:pt>
                <c:pt idx="766">
                  <c:v>51.311000000000789</c:v>
                </c:pt>
                <c:pt idx="767">
                  <c:v>51.311100000000792</c:v>
                </c:pt>
                <c:pt idx="768">
                  <c:v>51.311200000000795</c:v>
                </c:pt>
                <c:pt idx="769">
                  <c:v>51.311300000000799</c:v>
                </c:pt>
                <c:pt idx="770">
                  <c:v>51.311400000000802</c:v>
                </c:pt>
                <c:pt idx="771">
                  <c:v>51.311500000000805</c:v>
                </c:pt>
                <c:pt idx="772">
                  <c:v>51.311600000000809</c:v>
                </c:pt>
                <c:pt idx="773">
                  <c:v>51.311700000000812</c:v>
                </c:pt>
                <c:pt idx="774">
                  <c:v>51.311800000000815</c:v>
                </c:pt>
                <c:pt idx="775">
                  <c:v>51.311900000000819</c:v>
                </c:pt>
                <c:pt idx="776">
                  <c:v>51.312000000000822</c:v>
                </c:pt>
                <c:pt idx="777">
                  <c:v>51.312100000000825</c:v>
                </c:pt>
                <c:pt idx="778">
                  <c:v>51.312200000000828</c:v>
                </c:pt>
                <c:pt idx="779">
                  <c:v>51.312300000000832</c:v>
                </c:pt>
                <c:pt idx="780">
                  <c:v>51.312400000000835</c:v>
                </c:pt>
                <c:pt idx="781">
                  <c:v>51.312500000000838</c:v>
                </c:pt>
                <c:pt idx="782">
                  <c:v>51.312600000000842</c:v>
                </c:pt>
                <c:pt idx="783">
                  <c:v>51.312700000000845</c:v>
                </c:pt>
                <c:pt idx="784">
                  <c:v>51.312800000000848</c:v>
                </c:pt>
                <c:pt idx="785">
                  <c:v>51.312900000000852</c:v>
                </c:pt>
                <c:pt idx="786">
                  <c:v>51.313000000000855</c:v>
                </c:pt>
                <c:pt idx="787">
                  <c:v>51.313100000000858</c:v>
                </c:pt>
                <c:pt idx="788">
                  <c:v>51.313200000000862</c:v>
                </c:pt>
                <c:pt idx="789">
                  <c:v>51.313300000000865</c:v>
                </c:pt>
                <c:pt idx="790">
                  <c:v>51.313400000000868</c:v>
                </c:pt>
                <c:pt idx="791">
                  <c:v>51.313500000000872</c:v>
                </c:pt>
                <c:pt idx="792">
                  <c:v>51.313600000000875</c:v>
                </c:pt>
                <c:pt idx="793">
                  <c:v>51.313700000000878</c:v>
                </c:pt>
                <c:pt idx="794">
                  <c:v>51.313800000000882</c:v>
                </c:pt>
                <c:pt idx="795">
                  <c:v>51.313900000000885</c:v>
                </c:pt>
                <c:pt idx="796">
                  <c:v>51.314000000000888</c:v>
                </c:pt>
                <c:pt idx="797">
                  <c:v>51.314100000000892</c:v>
                </c:pt>
                <c:pt idx="798">
                  <c:v>51.314200000000895</c:v>
                </c:pt>
                <c:pt idx="799">
                  <c:v>51.314300000000898</c:v>
                </c:pt>
                <c:pt idx="800">
                  <c:v>51.314400000000902</c:v>
                </c:pt>
                <c:pt idx="801">
                  <c:v>51.314500000000905</c:v>
                </c:pt>
                <c:pt idx="802">
                  <c:v>51.314600000000908</c:v>
                </c:pt>
                <c:pt idx="803">
                  <c:v>51.314700000000911</c:v>
                </c:pt>
                <c:pt idx="804">
                  <c:v>51.314800000000915</c:v>
                </c:pt>
                <c:pt idx="805">
                  <c:v>51.314900000000918</c:v>
                </c:pt>
                <c:pt idx="806">
                  <c:v>51.315000000000921</c:v>
                </c:pt>
                <c:pt idx="807">
                  <c:v>51.315100000000925</c:v>
                </c:pt>
                <c:pt idx="808">
                  <c:v>51.315200000000928</c:v>
                </c:pt>
                <c:pt idx="809">
                  <c:v>51.315300000000931</c:v>
                </c:pt>
                <c:pt idx="810">
                  <c:v>51.315400000000935</c:v>
                </c:pt>
                <c:pt idx="811">
                  <c:v>51.315500000000938</c:v>
                </c:pt>
                <c:pt idx="812">
                  <c:v>51.315600000000941</c:v>
                </c:pt>
                <c:pt idx="813">
                  <c:v>51.315700000000945</c:v>
                </c:pt>
                <c:pt idx="814">
                  <c:v>51.315800000000948</c:v>
                </c:pt>
                <c:pt idx="815">
                  <c:v>51.315900000000951</c:v>
                </c:pt>
                <c:pt idx="816">
                  <c:v>51.316000000000955</c:v>
                </c:pt>
                <c:pt idx="817">
                  <c:v>51.316100000000958</c:v>
                </c:pt>
                <c:pt idx="818">
                  <c:v>51.316200000000961</c:v>
                </c:pt>
                <c:pt idx="819">
                  <c:v>51.316300000000965</c:v>
                </c:pt>
                <c:pt idx="820">
                  <c:v>51.316400000000968</c:v>
                </c:pt>
                <c:pt idx="821">
                  <c:v>51.316500000000971</c:v>
                </c:pt>
                <c:pt idx="822">
                  <c:v>51.316600000000975</c:v>
                </c:pt>
                <c:pt idx="823">
                  <c:v>51.316700000000978</c:v>
                </c:pt>
                <c:pt idx="824">
                  <c:v>51.316800000000981</c:v>
                </c:pt>
                <c:pt idx="825">
                  <c:v>51.316900000000985</c:v>
                </c:pt>
                <c:pt idx="826">
                  <c:v>51.317000000000988</c:v>
                </c:pt>
                <c:pt idx="827">
                  <c:v>51.317100000000991</c:v>
                </c:pt>
                <c:pt idx="828">
                  <c:v>51.317200000000994</c:v>
                </c:pt>
                <c:pt idx="829">
                  <c:v>51.317300000000998</c:v>
                </c:pt>
                <c:pt idx="830">
                  <c:v>51.317400000001001</c:v>
                </c:pt>
                <c:pt idx="831">
                  <c:v>51.317500000001004</c:v>
                </c:pt>
                <c:pt idx="832">
                  <c:v>51.317600000001008</c:v>
                </c:pt>
                <c:pt idx="833">
                  <c:v>51.317700000001011</c:v>
                </c:pt>
                <c:pt idx="834">
                  <c:v>51.317800000001014</c:v>
                </c:pt>
                <c:pt idx="835">
                  <c:v>51.317900000001018</c:v>
                </c:pt>
                <c:pt idx="836">
                  <c:v>51.318000000001021</c:v>
                </c:pt>
                <c:pt idx="837">
                  <c:v>51.318100000001024</c:v>
                </c:pt>
                <c:pt idx="838">
                  <c:v>51.318200000001028</c:v>
                </c:pt>
                <c:pt idx="839">
                  <c:v>51.318300000001031</c:v>
                </c:pt>
                <c:pt idx="840">
                  <c:v>51.318400000001034</c:v>
                </c:pt>
                <c:pt idx="841">
                  <c:v>51.318500000001038</c:v>
                </c:pt>
                <c:pt idx="842">
                  <c:v>51.318600000001041</c:v>
                </c:pt>
                <c:pt idx="843">
                  <c:v>51.318700000001044</c:v>
                </c:pt>
                <c:pt idx="844">
                  <c:v>51.318800000001048</c:v>
                </c:pt>
                <c:pt idx="845">
                  <c:v>51.318900000001051</c:v>
                </c:pt>
                <c:pt idx="846">
                  <c:v>51.319000000001054</c:v>
                </c:pt>
                <c:pt idx="847">
                  <c:v>51.319100000001058</c:v>
                </c:pt>
                <c:pt idx="848">
                  <c:v>51.319200000001061</c:v>
                </c:pt>
                <c:pt idx="849">
                  <c:v>51.319300000001064</c:v>
                </c:pt>
                <c:pt idx="850">
                  <c:v>51.319400000001067</c:v>
                </c:pt>
                <c:pt idx="851">
                  <c:v>51.319500000001071</c:v>
                </c:pt>
                <c:pt idx="852">
                  <c:v>51.319600000001074</c:v>
                </c:pt>
                <c:pt idx="853">
                  <c:v>51.319700000001077</c:v>
                </c:pt>
                <c:pt idx="854">
                  <c:v>51.319800000001081</c:v>
                </c:pt>
                <c:pt idx="855">
                  <c:v>51.319900000001084</c:v>
                </c:pt>
                <c:pt idx="856">
                  <c:v>51.320000000001087</c:v>
                </c:pt>
                <c:pt idx="857">
                  <c:v>51.320100000001091</c:v>
                </c:pt>
                <c:pt idx="858">
                  <c:v>51.320200000001094</c:v>
                </c:pt>
                <c:pt idx="859">
                  <c:v>51.320300000001097</c:v>
                </c:pt>
                <c:pt idx="860">
                  <c:v>51.320400000001101</c:v>
                </c:pt>
                <c:pt idx="861">
                  <c:v>51.320500000001104</c:v>
                </c:pt>
                <c:pt idx="862">
                  <c:v>51.320600000001107</c:v>
                </c:pt>
                <c:pt idx="863">
                  <c:v>51.320700000001111</c:v>
                </c:pt>
                <c:pt idx="864">
                  <c:v>51.320800000001114</c:v>
                </c:pt>
                <c:pt idx="865">
                  <c:v>51.320900000001117</c:v>
                </c:pt>
                <c:pt idx="866">
                  <c:v>51.321000000001121</c:v>
                </c:pt>
                <c:pt idx="867">
                  <c:v>51.321100000001124</c:v>
                </c:pt>
                <c:pt idx="868">
                  <c:v>51.321200000001127</c:v>
                </c:pt>
                <c:pt idx="869">
                  <c:v>51.321300000001131</c:v>
                </c:pt>
                <c:pt idx="870">
                  <c:v>51.321400000001134</c:v>
                </c:pt>
                <c:pt idx="871">
                  <c:v>51.321500000001137</c:v>
                </c:pt>
                <c:pt idx="872">
                  <c:v>51.321600000001141</c:v>
                </c:pt>
                <c:pt idx="873">
                  <c:v>51.321700000001144</c:v>
                </c:pt>
                <c:pt idx="874">
                  <c:v>51.321800000001147</c:v>
                </c:pt>
                <c:pt idx="875">
                  <c:v>51.32190000000115</c:v>
                </c:pt>
                <c:pt idx="876">
                  <c:v>51.322000000001154</c:v>
                </c:pt>
                <c:pt idx="877">
                  <c:v>51.322100000001157</c:v>
                </c:pt>
                <c:pt idx="878">
                  <c:v>51.32220000000116</c:v>
                </c:pt>
                <c:pt idx="879">
                  <c:v>51.322300000001164</c:v>
                </c:pt>
                <c:pt idx="880">
                  <c:v>51.322400000001167</c:v>
                </c:pt>
                <c:pt idx="881">
                  <c:v>51.32250000000117</c:v>
                </c:pt>
                <c:pt idx="882">
                  <c:v>51.322600000001174</c:v>
                </c:pt>
                <c:pt idx="883">
                  <c:v>51.322700000001177</c:v>
                </c:pt>
                <c:pt idx="884">
                  <c:v>51.32280000000118</c:v>
                </c:pt>
                <c:pt idx="885">
                  <c:v>51.322900000001184</c:v>
                </c:pt>
                <c:pt idx="886">
                  <c:v>51.323000000001187</c:v>
                </c:pt>
                <c:pt idx="887">
                  <c:v>51.32310000000119</c:v>
                </c:pt>
                <c:pt idx="888">
                  <c:v>51.323200000001194</c:v>
                </c:pt>
                <c:pt idx="889">
                  <c:v>51.323300000001197</c:v>
                </c:pt>
                <c:pt idx="890">
                  <c:v>51.3234000000012</c:v>
                </c:pt>
                <c:pt idx="891">
                  <c:v>51.323500000001204</c:v>
                </c:pt>
                <c:pt idx="892">
                  <c:v>51.323600000001207</c:v>
                </c:pt>
                <c:pt idx="893">
                  <c:v>51.32370000000121</c:v>
                </c:pt>
                <c:pt idx="894">
                  <c:v>51.323800000001214</c:v>
                </c:pt>
                <c:pt idx="895">
                  <c:v>51.323900000001217</c:v>
                </c:pt>
                <c:pt idx="896">
                  <c:v>51.32400000000122</c:v>
                </c:pt>
                <c:pt idx="897">
                  <c:v>51.324100000001224</c:v>
                </c:pt>
                <c:pt idx="898">
                  <c:v>51.324200000001227</c:v>
                </c:pt>
                <c:pt idx="899">
                  <c:v>51.32430000000123</c:v>
                </c:pt>
                <c:pt idx="900">
                  <c:v>51.324400000001233</c:v>
                </c:pt>
                <c:pt idx="901">
                  <c:v>51.324500000001237</c:v>
                </c:pt>
                <c:pt idx="902">
                  <c:v>51.32460000000124</c:v>
                </c:pt>
                <c:pt idx="903">
                  <c:v>51.324700000001243</c:v>
                </c:pt>
                <c:pt idx="904">
                  <c:v>51.324800000001247</c:v>
                </c:pt>
                <c:pt idx="905">
                  <c:v>51.32490000000125</c:v>
                </c:pt>
                <c:pt idx="906">
                  <c:v>51.325000000001253</c:v>
                </c:pt>
                <c:pt idx="907">
                  <c:v>51.325100000001257</c:v>
                </c:pt>
                <c:pt idx="908">
                  <c:v>51.32520000000126</c:v>
                </c:pt>
                <c:pt idx="909">
                  <c:v>51.325300000001263</c:v>
                </c:pt>
                <c:pt idx="910">
                  <c:v>51.325400000001267</c:v>
                </c:pt>
                <c:pt idx="911">
                  <c:v>51.32550000000127</c:v>
                </c:pt>
                <c:pt idx="912">
                  <c:v>51.325600000001273</c:v>
                </c:pt>
                <c:pt idx="913">
                  <c:v>51.325700000001277</c:v>
                </c:pt>
                <c:pt idx="914">
                  <c:v>51.32580000000128</c:v>
                </c:pt>
                <c:pt idx="915">
                  <c:v>51.325900000001283</c:v>
                </c:pt>
                <c:pt idx="916">
                  <c:v>51.326000000001287</c:v>
                </c:pt>
                <c:pt idx="917">
                  <c:v>51.32610000000129</c:v>
                </c:pt>
                <c:pt idx="918">
                  <c:v>51.326200000001293</c:v>
                </c:pt>
                <c:pt idx="919">
                  <c:v>51.326300000001297</c:v>
                </c:pt>
                <c:pt idx="920">
                  <c:v>51.3264000000013</c:v>
                </c:pt>
                <c:pt idx="921">
                  <c:v>51.326500000001303</c:v>
                </c:pt>
                <c:pt idx="922">
                  <c:v>51.326600000001307</c:v>
                </c:pt>
                <c:pt idx="923">
                  <c:v>51.32670000000131</c:v>
                </c:pt>
                <c:pt idx="924">
                  <c:v>51.326800000001313</c:v>
                </c:pt>
                <c:pt idx="925">
                  <c:v>51.326900000001316</c:v>
                </c:pt>
                <c:pt idx="926">
                  <c:v>51.32700000000132</c:v>
                </c:pt>
                <c:pt idx="927">
                  <c:v>51.327100000001323</c:v>
                </c:pt>
                <c:pt idx="928">
                  <c:v>51.327200000001326</c:v>
                </c:pt>
                <c:pt idx="929">
                  <c:v>51.32730000000133</c:v>
                </c:pt>
                <c:pt idx="930">
                  <c:v>51.327400000001333</c:v>
                </c:pt>
                <c:pt idx="931">
                  <c:v>51.327500000001336</c:v>
                </c:pt>
                <c:pt idx="932">
                  <c:v>51.32760000000134</c:v>
                </c:pt>
                <c:pt idx="933">
                  <c:v>51.327700000001343</c:v>
                </c:pt>
                <c:pt idx="934">
                  <c:v>51.327800000001346</c:v>
                </c:pt>
                <c:pt idx="935">
                  <c:v>51.32790000000135</c:v>
                </c:pt>
                <c:pt idx="936">
                  <c:v>51.328000000001353</c:v>
                </c:pt>
                <c:pt idx="937">
                  <c:v>51.328100000001356</c:v>
                </c:pt>
                <c:pt idx="938">
                  <c:v>51.32820000000136</c:v>
                </c:pt>
                <c:pt idx="939">
                  <c:v>51.328300000001363</c:v>
                </c:pt>
                <c:pt idx="940">
                  <c:v>51.328400000001366</c:v>
                </c:pt>
                <c:pt idx="941">
                  <c:v>51.32850000000137</c:v>
                </c:pt>
                <c:pt idx="942">
                  <c:v>51.328600000001373</c:v>
                </c:pt>
                <c:pt idx="943">
                  <c:v>51.328700000001376</c:v>
                </c:pt>
                <c:pt idx="944">
                  <c:v>51.32880000000138</c:v>
                </c:pt>
                <c:pt idx="945">
                  <c:v>51.328900000001383</c:v>
                </c:pt>
                <c:pt idx="946">
                  <c:v>51.329000000001386</c:v>
                </c:pt>
                <c:pt idx="947">
                  <c:v>51.32910000000139</c:v>
                </c:pt>
                <c:pt idx="948">
                  <c:v>51.329200000001393</c:v>
                </c:pt>
                <c:pt idx="949">
                  <c:v>51.329300000001396</c:v>
                </c:pt>
                <c:pt idx="950">
                  <c:v>51.329400000001399</c:v>
                </c:pt>
                <c:pt idx="951">
                  <c:v>51.329500000001403</c:v>
                </c:pt>
                <c:pt idx="952">
                  <c:v>51.329600000001406</c:v>
                </c:pt>
                <c:pt idx="953">
                  <c:v>51.329700000001409</c:v>
                </c:pt>
                <c:pt idx="954">
                  <c:v>51.329800000001413</c:v>
                </c:pt>
                <c:pt idx="955">
                  <c:v>51.329900000001416</c:v>
                </c:pt>
                <c:pt idx="956">
                  <c:v>51.330000000001419</c:v>
                </c:pt>
                <c:pt idx="957">
                  <c:v>51.330100000001423</c:v>
                </c:pt>
                <c:pt idx="958">
                  <c:v>51.330200000001426</c:v>
                </c:pt>
                <c:pt idx="959">
                  <c:v>51.330300000001429</c:v>
                </c:pt>
                <c:pt idx="960">
                  <c:v>51.330400000001433</c:v>
                </c:pt>
                <c:pt idx="961">
                  <c:v>51.330500000001436</c:v>
                </c:pt>
                <c:pt idx="962">
                  <c:v>51.330600000001439</c:v>
                </c:pt>
                <c:pt idx="963">
                  <c:v>51.330700000001443</c:v>
                </c:pt>
                <c:pt idx="964">
                  <c:v>51.330800000001446</c:v>
                </c:pt>
                <c:pt idx="965">
                  <c:v>51.330900000001449</c:v>
                </c:pt>
                <c:pt idx="966">
                  <c:v>51.331000000001453</c:v>
                </c:pt>
                <c:pt idx="967">
                  <c:v>51.331100000001456</c:v>
                </c:pt>
                <c:pt idx="968">
                  <c:v>51.331200000001459</c:v>
                </c:pt>
                <c:pt idx="969">
                  <c:v>51.331300000001463</c:v>
                </c:pt>
                <c:pt idx="970">
                  <c:v>51.331400000001466</c:v>
                </c:pt>
                <c:pt idx="971">
                  <c:v>51.331500000001469</c:v>
                </c:pt>
                <c:pt idx="972">
                  <c:v>51.331600000001472</c:v>
                </c:pt>
                <c:pt idx="973">
                  <c:v>51.331700000001476</c:v>
                </c:pt>
                <c:pt idx="974">
                  <c:v>51.331800000001479</c:v>
                </c:pt>
                <c:pt idx="975">
                  <c:v>51.331900000001482</c:v>
                </c:pt>
                <c:pt idx="976">
                  <c:v>51.332000000001486</c:v>
                </c:pt>
                <c:pt idx="977">
                  <c:v>51.332100000001489</c:v>
                </c:pt>
                <c:pt idx="978">
                  <c:v>51.332200000001492</c:v>
                </c:pt>
                <c:pt idx="979">
                  <c:v>51.332300000001496</c:v>
                </c:pt>
                <c:pt idx="980">
                  <c:v>51.332400000001499</c:v>
                </c:pt>
                <c:pt idx="981">
                  <c:v>51.332500000001502</c:v>
                </c:pt>
                <c:pt idx="982">
                  <c:v>51.332600000001506</c:v>
                </c:pt>
                <c:pt idx="983">
                  <c:v>51.332700000001509</c:v>
                </c:pt>
                <c:pt idx="984">
                  <c:v>51.332800000001512</c:v>
                </c:pt>
                <c:pt idx="985">
                  <c:v>51.332900000001516</c:v>
                </c:pt>
                <c:pt idx="986">
                  <c:v>51.333000000001519</c:v>
                </c:pt>
                <c:pt idx="987">
                  <c:v>51.333100000001522</c:v>
                </c:pt>
                <c:pt idx="988">
                  <c:v>51.333200000001526</c:v>
                </c:pt>
                <c:pt idx="989">
                  <c:v>51.333300000001529</c:v>
                </c:pt>
                <c:pt idx="990">
                  <c:v>51.333400000001532</c:v>
                </c:pt>
                <c:pt idx="991">
                  <c:v>51.333500000001536</c:v>
                </c:pt>
                <c:pt idx="992">
                  <c:v>51.333600000001539</c:v>
                </c:pt>
                <c:pt idx="993">
                  <c:v>51.333700000001542</c:v>
                </c:pt>
                <c:pt idx="994">
                  <c:v>51.333800000001546</c:v>
                </c:pt>
                <c:pt idx="995">
                  <c:v>51.333900000001549</c:v>
                </c:pt>
                <c:pt idx="996">
                  <c:v>51.334000000001552</c:v>
                </c:pt>
                <c:pt idx="997">
                  <c:v>51.334100000001555</c:v>
                </c:pt>
                <c:pt idx="998">
                  <c:v>51.334200000001559</c:v>
                </c:pt>
                <c:pt idx="999">
                  <c:v>51.334300000001562</c:v>
                </c:pt>
                <c:pt idx="1000">
                  <c:v>51.334400000001565</c:v>
                </c:pt>
              </c:numCache>
            </c:numRef>
          </c:xVal>
          <c:yVal>
            <c:numRef>
              <c:f>Calculs!$J$4:$J$1004</c:f>
              <c:numCache>
                <c:formatCode>0.00</c:formatCode>
                <c:ptCount val="1001"/>
                <c:pt idx="0">
                  <c:v>86.435214228857916</c:v>
                </c:pt>
                <c:pt idx="1">
                  <c:v>86.652748628139761</c:v>
                </c:pt>
                <c:pt idx="2">
                  <c:v>86.87353931152812</c:v>
                </c:pt>
                <c:pt idx="3">
                  <c:v>87.100715612016472</c:v>
                </c:pt>
                <c:pt idx="4">
                  <c:v>87.335345034579277</c:v>
                </c:pt>
                <c:pt idx="5">
                  <c:v>87.577186296298791</c:v>
                </c:pt>
                <c:pt idx="6">
                  <c:v>87.826072589199697</c:v>
                </c:pt>
                <c:pt idx="7">
                  <c:v>88.081988361761233</c:v>
                </c:pt>
                <c:pt idx="8">
                  <c:v>88.344993930229876</c:v>
                </c:pt>
                <c:pt idx="9">
                  <c:v>88.615149518170981</c:v>
                </c:pt>
                <c:pt idx="10">
                  <c:v>88.892515258211745</c:v>
                </c:pt>
                <c:pt idx="11">
                  <c:v>89.177143226240773</c:v>
                </c:pt>
                <c:pt idx="12">
                  <c:v>89.469069420918501</c:v>
                </c:pt>
                <c:pt idx="13">
                  <c:v>89.768321659295381</c:v>
                </c:pt>
                <c:pt idx="14">
                  <c:v>90.074927528281407</c:v>
                </c:pt>
                <c:pt idx="15">
                  <c:v>90.388914388379362</c:v>
                </c:pt>
                <c:pt idx="16">
                  <c:v>90.710309377077905</c:v>
                </c:pt>
                <c:pt idx="17">
                  <c:v>91.039139411933164</c:v>
                </c:pt>
                <c:pt idx="18">
                  <c:v>91.375431193364179</c:v>
                </c:pt>
                <c:pt idx="19">
                  <c:v>91.719211207185523</c:v>
                </c:pt>
                <c:pt idx="20">
                  <c:v>92.070505726897863</c:v>
                </c:pt>
                <c:pt idx="21">
                  <c:v>92.429337572421517</c:v>
                </c:pt>
                <c:pt idx="22">
                  <c:v>92.795722848707257</c:v>
                </c:pt>
                <c:pt idx="23">
                  <c:v>93.169674164637684</c:v>
                </c:pt>
                <c:pt idx="24">
                  <c:v>93.551203872347259</c:v>
                </c:pt>
                <c:pt idx="25">
                  <c:v>93.940324069895127</c:v>
                </c:pt>
                <c:pt idx="26">
                  <c:v>94.337046603758097</c:v>
                </c:pt>
                <c:pt idx="27">
                  <c:v>94.741383071157983</c:v>
                </c:pt>
                <c:pt idx="28">
                  <c:v>95.153344822236093</c:v>
                </c:pt>
                <c:pt idx="29">
                  <c:v>95.572942962086586</c:v>
                </c:pt>
                <c:pt idx="30">
                  <c:v>96.000188352659521</c:v>
                </c:pt>
                <c:pt idx="31">
                  <c:v>96.435091614543396</c:v>
                </c:pt>
                <c:pt idx="32">
                  <c:v>96.877663128636414</c:v>
                </c:pt>
                <c:pt idx="33">
                  <c:v>97.327913037714694</c:v>
                </c:pt>
                <c:pt idx="34">
                  <c:v>97.7858512479052</c:v>
                </c:pt>
                <c:pt idx="35">
                  <c:v>98.25148743007064</c:v>
                </c:pt>
                <c:pt idx="36">
                  <c:v>98.724831021112692</c:v>
                </c:pt>
                <c:pt idx="37">
                  <c:v>99.205891225199892</c:v>
                </c:pt>
                <c:pt idx="38">
                  <c:v>99.694677014925702</c:v>
                </c:pt>
                <c:pt idx="39">
                  <c:v>100.19119713240208</c:v>
                </c:pt>
                <c:pt idx="40">
                  <c:v>100.69546009029341</c:v>
                </c:pt>
                <c:pt idx="41">
                  <c:v>101.20747158427501</c:v>
                </c:pt>
                <c:pt idx="42">
                  <c:v>101.7272318922405</c:v>
                </c:pt>
                <c:pt idx="43">
                  <c:v>102.25473844729009</c:v>
                </c:pt>
                <c:pt idx="44">
                  <c:v>102.789988424375</c:v>
                </c:pt>
                <c:pt idx="45">
                  <c:v>103.33297874208969</c:v>
                </c:pt>
                <c:pt idx="46">
                  <c:v>103.88370606442102</c:v>
                </c:pt>
                <c:pt idx="47">
                  <c:v>104.44216680245754</c:v>
                </c:pt>
                <c:pt idx="48">
                  <c:v>105.00835711606254</c:v>
                </c:pt>
                <c:pt idx="49">
                  <c:v>105.5822729155141</c:v>
                </c:pt>
                <c:pt idx="50">
                  <c:v>106.16390986311477</c:v>
                </c:pt>
                <c:pt idx="51">
                  <c:v>106.75326337477399</c:v>
                </c:pt>
                <c:pt idx="52">
                  <c:v>107.35032862156559</c:v>
                </c:pt>
                <c:pt idx="53">
                  <c:v>107.95510053126284</c:v>
                </c:pt>
                <c:pt idx="54">
                  <c:v>108.56757378985326</c:v>
                </c:pt>
                <c:pt idx="55">
                  <c:v>109.18774284303528</c:v>
                </c:pt>
                <c:pt idx="56">
                  <c:v>109.81560189769881</c:v>
                </c:pt>
                <c:pt idx="57">
                  <c:v>110.45114492339133</c:v>
                </c:pt>
                <c:pt idx="58">
                  <c:v>111.09436565377136</c:v>
                </c:pt>
                <c:pt idx="59">
                  <c:v>111.74525758805098</c:v>
                </c:pt>
                <c:pt idx="60">
                  <c:v>112.4038139924286</c:v>
                </c:pt>
                <c:pt idx="61">
                  <c:v>113.07002790151377</c:v>
                </c:pt>
                <c:pt idx="62">
                  <c:v>113.743892119745</c:v>
                </c:pt>
                <c:pt idx="63">
                  <c:v>114.42539922280197</c:v>
                </c:pt>
                <c:pt idx="64">
                  <c:v>115.11454155901333</c:v>
                </c:pt>
                <c:pt idx="65">
                  <c:v>115.81131125076098</c:v>
                </c:pt>
                <c:pt idx="66">
                  <c:v>116.51570019588199</c:v>
                </c:pt>
                <c:pt idx="67">
                  <c:v>117.22770006906903</c:v>
                </c:pt>
                <c:pt idx="68">
                  <c:v>117.94730232327021</c:v>
                </c:pt>
                <c:pt idx="69">
                  <c:v>118.67449819108907</c:v>
                </c:pt>
                <c:pt idx="70">
                  <c:v>119.40927868618562</c:v>
                </c:pt>
                <c:pt idx="71">
                  <c:v>120.15163460467893</c:v>
                </c:pt>
                <c:pt idx="72">
                  <c:v>120.90155652655226</c:v>
                </c:pt>
                <c:pt idx="73">
                  <c:v>121.6590348170609</c:v>
                </c:pt>
                <c:pt idx="74">
                  <c:v>122.42405962814371</c:v>
                </c:pt>
                <c:pt idx="75">
                  <c:v>123.19662089983862</c:v>
                </c:pt>
                <c:pt idx="76">
                  <c:v>123.97670836170276</c:v>
                </c:pt>
                <c:pt idx="77">
                  <c:v>124.76431153423746</c:v>
                </c:pt>
                <c:pt idx="78">
                  <c:v>125.55941973031878</c:v>
                </c:pt>
                <c:pt idx="79">
                  <c:v>126.36202205663376</c:v>
                </c:pt>
                <c:pt idx="80">
                  <c:v>127.17210741512292</c:v>
                </c:pt>
                <c:pt idx="81">
                  <c:v>127.98966175865122</c:v>
                </c:pt>
                <c:pt idx="82">
                  <c:v>128.81466533722195</c:v>
                </c:pt>
                <c:pt idx="83">
                  <c:v>129.64709543597317</c:v>
                </c:pt>
                <c:pt idx="84">
                  <c:v>130.48692912316511</c:v>
                </c:pt>
                <c:pt idx="85">
                  <c:v>131.33414325269581</c:v>
                </c:pt>
                <c:pt idx="86">
                  <c:v>132.18871446662055</c:v>
                </c:pt>
                <c:pt idx="87">
                  <c:v>133.05061919767508</c:v>
                </c:pt>
                <c:pt idx="88">
                  <c:v>133.91983367180291</c:v>
                </c:pt>
                <c:pt idx="89">
                  <c:v>134.79633391068646</c:v>
                </c:pt>
                <c:pt idx="90">
                  <c:v>135.68009573428216</c:v>
                </c:pt>
                <c:pt idx="91">
                  <c:v>136.57109353783008</c:v>
                </c:pt>
                <c:pt idx="92">
                  <c:v>137.46929906517065</c:v>
                </c:pt>
                <c:pt idx="93">
                  <c:v>138.3746826336658</c:v>
                </c:pt>
                <c:pt idx="94">
                  <c:v>139.28721436306384</c:v>
                </c:pt>
                <c:pt idx="95">
                  <c:v>140.20686417853844</c:v>
                </c:pt>
                <c:pt idx="96">
                  <c:v>141.13360181372838</c:v>
                </c:pt>
                <c:pt idx="97">
                  <c:v>142.06739681377772</c:v>
                </c:pt>
                <c:pt idx="98">
                  <c:v>143.00821853837635</c:v>
                </c:pt>
                <c:pt idx="99">
                  <c:v>143.95603616480048</c:v>
                </c:pt>
                <c:pt idx="100">
                  <c:v>144.91081869095285</c:v>
                </c:pt>
                <c:pt idx="101">
                  <c:v>145.87253474043831</c:v>
                </c:pt>
                <c:pt idx="102">
                  <c:v>146.8411523671279</c:v>
                </c:pt>
                <c:pt idx="103">
                  <c:v>147.81663925580872</c:v>
                </c:pt>
                <c:pt idx="104">
                  <c:v>148.79896292338188</c:v>
                </c:pt>
                <c:pt idx="105">
                  <c:v>149.78809072197478</c:v>
                </c:pt>
                <c:pt idx="106">
                  <c:v>150.78398984205072</c:v>
                </c:pt>
                <c:pt idx="107">
                  <c:v>151.7866273155154</c:v>
                </c:pt>
                <c:pt idx="108">
                  <c:v>152.79597001882021</c:v>
                </c:pt>
                <c:pt idx="109">
                  <c:v>153.81198467606157</c:v>
                </c:pt>
                <c:pt idx="110">
                  <c:v>154.83463786207636</c:v>
                </c:pt>
                <c:pt idx="111">
                  <c:v>155.86389830678925</c:v>
                </c:pt>
                <c:pt idx="112">
                  <c:v>156.89973920453133</c:v>
                </c:pt>
                <c:pt idx="113">
                  <c:v>157.94213591822063</c:v>
                </c:pt>
                <c:pt idx="114">
                  <c:v>158.99106367814232</c:v>
                </c:pt>
                <c:pt idx="115">
                  <c:v>160.04649758418384</c:v>
                </c:pt>
                <c:pt idx="116">
                  <c:v>161.10841260806993</c:v>
                </c:pt>
                <c:pt idx="117">
                  <c:v>162.17678359559739</c:v>
                </c:pt>
                <c:pt idx="118">
                  <c:v>163.25158526886932</c:v>
                </c:pt>
                <c:pt idx="119">
                  <c:v>164.3327922285286</c:v>
                </c:pt>
                <c:pt idx="120">
                  <c:v>165.42037895599015</c:v>
                </c:pt>
                <c:pt idx="121">
                  <c:v>166.51431596267176</c:v>
                </c:pt>
                <c:pt idx="122">
                  <c:v>167.61456593226973</c:v>
                </c:pt>
                <c:pt idx="123">
                  <c:v>168.72108757464079</c:v>
                </c:pt>
                <c:pt idx="124">
                  <c:v>169.83383948733436</c:v>
                </c:pt>
                <c:pt idx="125">
                  <c:v>170.95278015920621</c:v>
                </c:pt>
                <c:pt idx="126">
                  <c:v>172.07786797401624</c:v>
                </c:pt>
                <c:pt idx="127">
                  <c:v>173.20906121400986</c:v>
                </c:pt>
                <c:pt idx="128">
                  <c:v>174.34631806348241</c:v>
                </c:pt>
                <c:pt idx="129">
                  <c:v>175.48959661232627</c:v>
                </c:pt>
                <c:pt idx="130">
                  <c:v>176.63885485955981</c:v>
                </c:pt>
                <c:pt idx="131">
                  <c:v>177.79404969879801</c:v>
                </c:pt>
                <c:pt idx="132">
                  <c:v>178.95513590232312</c:v>
                </c:pt>
                <c:pt idx="133">
                  <c:v>180.1220671430703</c:v>
                </c:pt>
                <c:pt idx="134">
                  <c:v>181.29479701816555</c:v>
                </c:pt>
                <c:pt idx="135">
                  <c:v>182.47327905273971</c:v>
                </c:pt>
                <c:pt idx="136">
                  <c:v>183.65746670371641</c:v>
                </c:pt>
                <c:pt idx="137">
                  <c:v>184.84731336357424</c:v>
                </c:pt>
                <c:pt idx="138">
                  <c:v>186.04277236408208</c:v>
                </c:pt>
                <c:pt idx="139">
                  <c:v>187.2437969800074</c:v>
                </c:pt>
                <c:pt idx="140">
                  <c:v>188.45034043279679</c:v>
                </c:pt>
                <c:pt idx="141">
                  <c:v>189.66234361269389</c:v>
                </c:pt>
                <c:pt idx="142">
                  <c:v>190.87972279007661</c:v>
                </c:pt>
                <c:pt idx="143">
                  <c:v>192.10238191705201</c:v>
                </c:pt>
                <c:pt idx="144">
                  <c:v>193.33022494252478</c:v>
                </c:pt>
                <c:pt idx="145">
                  <c:v>194.56315582118808</c:v>
                </c:pt>
                <c:pt idx="146">
                  <c:v>195.8010785223907</c:v>
                </c:pt>
                <c:pt idx="147">
                  <c:v>197.04389703887904</c:v>
                </c:pt>
                <c:pt idx="148">
                  <c:v>198.29151539541249</c:v>
                </c:pt>
                <c:pt idx="149">
                  <c:v>199.54383765725143</c:v>
                </c:pt>
                <c:pt idx="150">
                  <c:v>200.80076793851623</c:v>
                </c:pt>
                <c:pt idx="151">
                  <c:v>202.06221041041653</c:v>
                </c:pt>
                <c:pt idx="152">
                  <c:v>203.32806930934956</c:v>
                </c:pt>
                <c:pt idx="153">
                  <c:v>204.5982489448669</c:v>
                </c:pt>
                <c:pt idx="154">
                  <c:v>205.87265370750839</c:v>
                </c:pt>
                <c:pt idx="155">
                  <c:v>207.15118807650279</c:v>
                </c:pt>
                <c:pt idx="156">
                  <c:v>208.43369774349654</c:v>
                </c:pt>
                <c:pt idx="157">
                  <c:v>209.71991075885683</c:v>
                </c:pt>
                <c:pt idx="158">
                  <c:v>211.00949663194234</c:v>
                </c:pt>
                <c:pt idx="159">
                  <c:v>212.30212543419054</c:v>
                </c:pt>
                <c:pt idx="160">
                  <c:v>213.59746785675802</c:v>
                </c:pt>
                <c:pt idx="161">
                  <c:v>214.89512015506784</c:v>
                </c:pt>
                <c:pt idx="162">
                  <c:v>216.19452922662683</c:v>
                </c:pt>
                <c:pt idx="163">
                  <c:v>217.49507539434194</c:v>
                </c:pt>
                <c:pt idx="164">
                  <c:v>218.7961550978774</c:v>
                </c:pt>
                <c:pt idx="165">
                  <c:v>220.09724573197946</c:v>
                </c:pt>
                <c:pt idx="166">
                  <c:v>221.39797025697322</c:v>
                </c:pt>
                <c:pt idx="167">
                  <c:v>222.69797018423819</c:v>
                </c:pt>
                <c:pt idx="168">
                  <c:v>223.99681851675871</c:v>
                </c:pt>
                <c:pt idx="169">
                  <c:v>225.2939617487562</c:v>
                </c:pt>
                <c:pt idx="170">
                  <c:v>226.58870181249659</c:v>
                </c:pt>
                <c:pt idx="171">
                  <c:v>227.88055476623012</c:v>
                </c:pt>
                <c:pt idx="172">
                  <c:v>229.16940979966401</c:v>
                </c:pt>
                <c:pt idx="173">
                  <c:v>230.45528263671551</c:v>
                </c:pt>
                <c:pt idx="174">
                  <c:v>231.73818887722925</c:v>
                </c:pt>
                <c:pt idx="175">
                  <c:v>233.01814399829357</c:v>
                </c:pt>
                <c:pt idx="176">
                  <c:v>234.29516335553924</c:v>
                </c:pt>
                <c:pt idx="177">
                  <c:v>235.56926218442101</c:v>
                </c:pt>
                <c:pt idx="178">
                  <c:v>236.84045560148209</c:v>
                </c:pt>
                <c:pt idx="179">
                  <c:v>238.10875860560208</c:v>
                </c:pt>
                <c:pt idx="180">
                  <c:v>239.37418607922839</c:v>
                </c:pt>
                <c:pt idx="181">
                  <c:v>240.63675278959158</c:v>
                </c:pt>
                <c:pt idx="182">
                  <c:v>241.8964733899046</c:v>
                </c:pt>
                <c:pt idx="183">
                  <c:v>243.15336242054661</c:v>
                </c:pt>
                <c:pt idx="184">
                  <c:v>244.40743431023125</c:v>
                </c:pt>
                <c:pt idx="185">
                  <c:v>245.65870337715978</c:v>
                </c:pt>
                <c:pt idx="186">
                  <c:v>246.9071838301592</c:v>
                </c:pt>
                <c:pt idx="187">
                  <c:v>248.15288976980582</c:v>
                </c:pt>
                <c:pt idx="188">
                  <c:v>249.39583518953427</c:v>
                </c:pt>
                <c:pt idx="189">
                  <c:v>250.63603397673216</c:v>
                </c:pt>
                <c:pt idx="190">
                  <c:v>251.87349991382098</c:v>
                </c:pt>
                <c:pt idx="191">
                  <c:v>253.10824667932283</c:v>
                </c:pt>
                <c:pt idx="192">
                  <c:v>254.34028784891387</c:v>
                </c:pt>
                <c:pt idx="193">
                  <c:v>255.5696368964642</c:v>
                </c:pt>
                <c:pt idx="194">
                  <c:v>256.79630719506463</c:v>
                </c:pt>
                <c:pt idx="195">
                  <c:v>258.02031201804027</c:v>
                </c:pt>
                <c:pt idx="196">
                  <c:v>259.24166453995173</c:v>
                </c:pt>
                <c:pt idx="197">
                  <c:v>260.46037783758328</c:v>
                </c:pt>
                <c:pt idx="198">
                  <c:v>261.67646489091885</c:v>
                </c:pt>
                <c:pt idx="199">
                  <c:v>262.88993858410583</c:v>
                </c:pt>
                <c:pt idx="200">
                  <c:v>264.10081170640672</c:v>
                </c:pt>
                <c:pt idx="201">
                  <c:v>276.06749436615092</c:v>
                </c:pt>
                <c:pt idx="202">
                  <c:v>287.78221709989651</c:v>
                </c:pt>
                <c:pt idx="203">
                  <c:v>299.2569312665679</c:v>
                </c:pt>
                <c:pt idx="204">
                  <c:v>310.50275126743134</c:v>
                </c:pt>
                <c:pt idx="205">
                  <c:v>321.53003206264088</c:v>
                </c:pt>
                <c:pt idx="206">
                  <c:v>332.34843783860765</c:v>
                </c:pt>
                <c:pt idx="207">
                  <c:v>342.96700301901416</c:v>
                </c:pt>
                <c:pt idx="208">
                  <c:v>353.39418662793599</c:v>
                </c:pt>
                <c:pt idx="209">
                  <c:v>363.63792086115996</c:v>
                </c:pt>
                <c:pt idx="210">
                  <c:v>373.70565459526779</c:v>
                </c:pt>
                <c:pt idx="211">
                  <c:v>383.60439245854241</c:v>
                </c:pt>
                <c:pt idx="212">
                  <c:v>393.34072999939139</c:v>
                </c:pt>
                <c:pt idx="213">
                  <c:v>402.92088541368821</c:v>
                </c:pt>
                <c:pt idx="214">
                  <c:v>412.35072822972705</c:v>
                </c:pt>
                <c:pt idx="215">
                  <c:v>421.63580529637079</c:v>
                </c:pt>
                <c:pt idx="216">
                  <c:v>430.78136437482004</c:v>
                </c:pt>
                <c:pt idx="217">
                  <c:v>439.79237559592332</c:v>
                </c:pt>
                <c:pt idx="218">
                  <c:v>448.67355101199814</c:v>
                </c:pt>
                <c:pt idx="219">
                  <c:v>457.42936244385351</c:v>
                </c:pt>
                <c:pt idx="220">
                  <c:v>466.06405779936244</c:v>
                </c:pt>
                <c:pt idx="221">
                  <c:v>474.58167601891694</c:v>
                </c:pt>
                <c:pt idx="222">
                  <c:v>482.98606078490906</c:v>
                </c:pt>
                <c:pt idx="223">
                  <c:v>491.28087311659237</c:v>
                </c:pt>
                <c:pt idx="224">
                  <c:v>499.46960295794162</c:v>
                </c:pt>
                <c:pt idx="225">
                  <c:v>507.55557985414589</c:v>
                </c:pt>
                <c:pt idx="226">
                  <c:v>515.54198280189371</c:v>
                </c:pt>
                <c:pt idx="227">
                  <c:v>523.43184934942781</c:v>
                </c:pt>
                <c:pt idx="228">
                  <c:v>531.22808401428472</c:v>
                </c:pt>
                <c:pt idx="229">
                  <c:v>538.93346607953731</c:v>
                </c:pt>
                <c:pt idx="230">
                  <c:v>546.55065682309953</c:v>
                </c:pt>
                <c:pt idx="231">
                  <c:v>554.08220622912154</c:v>
                </c:pt>
                <c:pt idx="232">
                  <c:v>561.53055922560725</c:v>
                </c:pt>
                <c:pt idx="233">
                  <c:v>568.89806148803984</c:v>
                </c:pt>
                <c:pt idx="234">
                  <c:v>576.18696484494205</c:v>
                </c:pt>
                <c:pt idx="235">
                  <c:v>583.39943231785992</c:v>
                </c:pt>
                <c:pt idx="236">
                  <c:v>590.53754282519253</c:v>
                </c:pt>
                <c:pt idx="237">
                  <c:v>597.60329557655461</c:v>
                </c:pt>
                <c:pt idx="238">
                  <c:v>604.59861418190621</c:v>
                </c:pt>
                <c:pt idx="239">
                  <c:v>611.52535049748985</c:v>
                </c:pt>
                <c:pt idx="240">
                  <c:v>618.38528822864566</c:v>
                </c:pt>
                <c:pt idx="241">
                  <c:v>625.18014630780203</c:v>
                </c:pt>
                <c:pt idx="242">
                  <c:v>631.91158206434704</c:v>
                </c:pt>
                <c:pt idx="243">
                  <c:v>638.58119420164894</c:v>
                </c:pt>
                <c:pt idx="244">
                  <c:v>645.19052559519548</c:v>
                </c:pt>
                <c:pt idx="245">
                  <c:v>651.74106592465148</c:v>
                </c:pt>
                <c:pt idx="246">
                  <c:v>658.23425415157135</c:v>
                </c:pt>
                <c:pt idx="247">
                  <c:v>664.67148085354449</c:v>
                </c:pt>
                <c:pt idx="248">
                  <c:v>671.05409042467625</c:v>
                </c:pt>
                <c:pt idx="249">
                  <c:v>677.38338315151759</c:v>
                </c:pt>
                <c:pt idx="250">
                  <c:v>683.66061717283469</c:v>
                </c:pt>
                <c:pt idx="251">
                  <c:v>689.88701033095401</c:v>
                </c:pt>
                <c:pt idx="252">
                  <c:v>696.06374192182147</c:v>
                </c:pt>
                <c:pt idx="253">
                  <c:v>702.19195435036693</c:v>
                </c:pt>
                <c:pt idx="254">
                  <c:v>708.27275469726851</c:v>
                </c:pt>
                <c:pt idx="255">
                  <c:v>714.30721620275528</c:v>
                </c:pt>
                <c:pt idx="256">
                  <c:v>720.29637967266899</c:v>
                </c:pt>
                <c:pt idx="257">
                  <c:v>726.24125481162423</c:v>
                </c:pt>
                <c:pt idx="258">
                  <c:v>732.14282148775499</c:v>
                </c:pt>
                <c:pt idx="259">
                  <c:v>738.00203093321522</c:v>
                </c:pt>
                <c:pt idx="260">
                  <c:v>743.81980688430326</c:v>
                </c:pt>
                <c:pt idx="261">
                  <c:v>749.59704666481014</c:v>
                </c:pt>
                <c:pt idx="262">
                  <c:v>755.33462221594004</c:v>
                </c:pt>
                <c:pt idx="263">
                  <c:v>761.03338107592083</c:v>
                </c:pt>
                <c:pt idx="264">
                  <c:v>766.69414731220957</c:v>
                </c:pt>
                <c:pt idx="265">
                  <c:v>772.31772240900318</c:v>
                </c:pt>
                <c:pt idx="266">
                  <c:v>777.90488611257979</c:v>
                </c:pt>
                <c:pt idx="267">
                  <c:v>783.45639723683246</c:v>
                </c:pt>
                <c:pt idx="268">
                  <c:v>788.972994431198</c:v>
                </c:pt>
                <c:pt idx="269">
                  <c:v>794.45539691304361</c:v>
                </c:pt>
                <c:pt idx="270">
                  <c:v>799.90430516643755</c:v>
                </c:pt>
                <c:pt idx="271">
                  <c:v>805.3204016091089</c:v>
                </c:pt>
                <c:pt idx="272">
                  <c:v>810.70435122928518</c:v>
                </c:pt>
                <c:pt idx="273">
                  <c:v>816.05680219399153</c:v>
                </c:pt>
                <c:pt idx="274">
                  <c:v>821.378386430295</c:v>
                </c:pt>
                <c:pt idx="275">
                  <c:v>826.66972018088575</c:v>
                </c:pt>
                <c:pt idx="276">
                  <c:v>831.93140453530134</c:v>
                </c:pt>
                <c:pt idx="277">
                  <c:v>837.16402593802002</c:v>
                </c:pt>
                <c:pt idx="278">
                  <c:v>842.3681566745754</c:v>
                </c:pt>
                <c:pt idx="279">
                  <c:v>847.54435533677338</c:v>
                </c:pt>
                <c:pt idx="280">
                  <c:v>852.69316726802924</c:v>
                </c:pt>
                <c:pt idx="281">
                  <c:v>857.81512498978168</c:v>
                </c:pt>
                <c:pt idx="282">
                  <c:v>862.91074860988226</c:v>
                </c:pt>
                <c:pt idx="283">
                  <c:v>867.98054621380868</c:v>
                </c:pt>
                <c:pt idx="284">
                  <c:v>873.02501423949673</c:v>
                </c:pt>
                <c:pt idx="285">
                  <c:v>878.04463783654296</c:v>
                </c:pt>
                <c:pt idx="286">
                  <c:v>883.03989121048346</c:v>
                </c:pt>
                <c:pt idx="287">
                  <c:v>888.01123795281455</c:v>
                </c:pt>
                <c:pt idx="288">
                  <c:v>892.95913135738249</c:v>
                </c:pt>
                <c:pt idx="289">
                  <c:v>897.88401472373243</c:v>
                </c:pt>
                <c:pt idx="290">
                  <c:v>902.78632164797352</c:v>
                </c:pt>
                <c:pt idx="291">
                  <c:v>907.66647630168438</c:v>
                </c:pt>
                <c:pt idx="292">
                  <c:v>912.52489369935336</c:v>
                </c:pt>
                <c:pt idx="293">
                  <c:v>917.36197995481837</c:v>
                </c:pt>
                <c:pt idx="294">
                  <c:v>922.17813252714643</c:v>
                </c:pt>
                <c:pt idx="295">
                  <c:v>926.97374045636423</c:v>
                </c:pt>
                <c:pt idx="296">
                  <c:v>931.74918458943068</c:v>
                </c:pt>
                <c:pt idx="297">
                  <c:v>936.50483779681645</c:v>
                </c:pt>
                <c:pt idx="298">
                  <c:v>941.24106518003634</c:v>
                </c:pt>
                <c:pt idx="299">
                  <c:v>945.95822427045835</c:v>
                </c:pt>
                <c:pt idx="300">
                  <c:v>950.65666521969422</c:v>
                </c:pt>
                <c:pt idx="301">
                  <c:v>955.33673098185955</c:v>
                </c:pt>
                <c:pt idx="302">
                  <c:v>959.99875748797115</c:v>
                </c:pt>
                <c:pt idx="303">
                  <c:v>964.64307381273545</c:v>
                </c:pt>
                <c:pt idx="304">
                  <c:v>969.27000233396507</c:v>
                </c:pt>
                <c:pt idx="305">
                  <c:v>973.87985888484491</c:v>
                </c:pt>
                <c:pt idx="306">
                  <c:v>978.47295289925694</c:v>
                </c:pt>
                <c:pt idx="307">
                  <c:v>983.0495875503575</c:v>
                </c:pt>
                <c:pt idx="308">
                  <c:v>987.61005988258933</c:v>
                </c:pt>
                <c:pt idx="309">
                  <c:v>992.1546609372981</c:v>
                </c:pt>
                <c:pt idx="310">
                  <c:v>996.68367587211196</c:v>
                </c:pt>
                <c:pt idx="311">
                  <c:v>1001.1973840742315</c:v>
                </c:pt>
                <c:pt idx="312">
                  <c:v>1005.6960592677681</c:v>
                </c:pt>
                <c:pt idx="313">
                  <c:v>1010.1799696152581</c:v>
                </c:pt>
                <c:pt idx="314">
                  <c:v>1014.6493778134729</c:v>
                </c:pt>
                <c:pt idx="315">
                  <c:v>1019.1045411836351</c:v>
                </c:pt>
                <c:pt idx="316">
                  <c:v>1023.5457117561446</c:v>
                </c:pt>
                <c:pt idx="317">
                  <c:v>1027.9731363499116</c:v>
                </c:pt>
                <c:pt idx="318">
                  <c:v>1032.3870566463872</c:v>
                </c:pt>
                <c:pt idx="319">
                  <c:v>1036.7877092583758</c:v>
                </c:pt>
                <c:pt idx="320">
                  <c:v>1041.1753257937121</c:v>
                </c:pt>
                <c:pt idx="321">
                  <c:v>1045.5501329138781</c:v>
                </c:pt>
                <c:pt idx="322">
                  <c:v>1049.9123523876356</c:v>
                </c:pt>
                <c:pt idx="323">
                  <c:v>1054.2622011397477</c:v>
                </c:pt>
                <c:pt idx="324">
                  <c:v>1058.5998912948594</c:v>
                </c:pt>
                <c:pt idx="325">
                  <c:v>1062.9256302166127</c:v>
                </c:pt>
                <c:pt idx="326">
                  <c:v>1067.2396205420691</c:v>
                </c:pt>
                <c:pt idx="327">
                  <c:v>1071.542060211518</c:v>
                </c:pt>
                <c:pt idx="328">
                  <c:v>1075.8331424937523</c:v>
                </c:pt>
                <c:pt idx="329">
                  <c:v>1080.1130560069018</c:v>
                </c:pt>
                <c:pt idx="330">
                  <c:v>1084.3819847349168</c:v>
                </c:pt>
                <c:pt idx="331">
                  <c:v>1088.640108039812</c:v>
                </c:pt>
                <c:pt idx="332">
                  <c:v>1092.8876006697831</c:v>
                </c:pt>
                <c:pt idx="333">
                  <c:v>1097.1246327633276</c:v>
                </c:pt>
                <c:pt idx="334">
                  <c:v>1101.3513698495162</c:v>
                </c:pt>
                <c:pt idx="335">
                  <c:v>1105.5679728445741</c:v>
                </c:pt>
                <c:pt idx="336">
                  <c:v>1109.7745980449533</c:v>
                </c:pt>
                <c:pt idx="337">
                  <c:v>1113.9713971170986</c:v>
                </c:pt>
                <c:pt idx="338">
                  <c:v>1118.1585170841315</c:v>
                </c:pt>
                <c:pt idx="339">
                  <c:v>1122.3361003097</c:v>
                </c:pt>
                <c:pt idx="340">
                  <c:v>1126.5042844792702</c:v>
                </c:pt>
                <c:pt idx="341">
                  <c:v>1130.663202579163</c:v>
                </c:pt>
                <c:pt idx="342">
                  <c:v>1134.812982873666</c:v>
                </c:pt>
                <c:pt idx="343">
                  <c:v>1138.9537488805815</c:v>
                </c:pt>
                <c:pt idx="344">
                  <c:v>1143.0856193456027</c:v>
                </c:pt>
                <c:pt idx="345">
                  <c:v>1147.2087082159344</c:v>
                </c:pt>
                <c:pt idx="346">
                  <c:v>1151.3231246136088</c:v>
                </c:pt>
                <c:pt idx="347">
                  <c:v>1155.4289728089705</c:v>
                </c:pt>
                <c:pt idx="348">
                  <c:v>1159.5263521948284</c:v>
                </c:pt>
                <c:pt idx="349">
                  <c:v>1163.6153572617982</c:v>
                </c:pt>
                <c:pt idx="350">
                  <c:v>1167.6960775753691</c:v>
                </c:pt>
                <c:pt idx="351">
                  <c:v>1171.7685977552494</c:v>
                </c:pt>
                <c:pt idx="352">
                  <c:v>1175.8329974575456</c:v>
                </c:pt>
                <c:pt idx="353">
                  <c:v>1179.8893513603355</c:v>
                </c:pt>
                <c:pt idx="354">
                  <c:v>1183.9377291531853</c:v>
                </c:pt>
                <c:pt idx="355">
                  <c:v>1187.9781955311496</c:v>
                </c:pt>
                <c:pt idx="356">
                  <c:v>1192.0108101937715</c:v>
                </c:pt>
                <c:pt idx="357">
                  <c:v>1196.0356278495658</c:v>
                </c:pt>
                <c:pt idx="358">
                  <c:v>1200.0526982264378</c:v>
                </c:pt>
                <c:pt idx="359">
                  <c:v>1204.0620660884351</c:v>
                </c:pt>
                <c:pt idx="360">
                  <c:v>1208.0637712591861</c:v>
                </c:pt>
                <c:pt idx="361">
                  <c:v>1212.0578486523084</c:v>
                </c:pt>
                <c:pt idx="362">
                  <c:v>1216.0443283090153</c:v>
                </c:pt>
                <c:pt idx="363">
                  <c:v>1220.02323544307</c:v>
                </c:pt>
                <c:pt idx="364">
                  <c:v>1223.9945904931692</c:v>
                </c:pt>
                <c:pt idx="365">
                  <c:v>1227.9584091827599</c:v>
                </c:pt>
                <c:pt idx="366">
                  <c:v>1231.9147025872201</c:v>
                </c:pt>
                <c:pt idx="367">
                  <c:v>1235.8634772082601</c:v>
                </c:pt>
                <c:pt idx="368">
                  <c:v>1239.8047350553297</c:v>
                </c:pt>
                <c:pt idx="369">
                  <c:v>1243.7384737337522</c:v>
                </c:pt>
                <c:pt idx="370">
                  <c:v>1247.6646865392427</c:v>
                </c:pt>
                <c:pt idx="371">
                  <c:v>1251.5833625584191</c:v>
                </c:pt>
                <c:pt idx="372">
                  <c:v>1255.4944867748634</c:v>
                </c:pt>
                <c:pt idx="373">
                  <c:v>1259.3980401802537</c:v>
                </c:pt>
                <c:pt idx="374">
                  <c:v>1263.2939998900608</c:v>
                </c:pt>
                <c:pt idx="375">
                  <c:v>1267.1823392632775</c:v>
                </c:pt>
                <c:pt idx="376">
                  <c:v>1271.0630280256394</c:v>
                </c:pt>
                <c:pt idx="377">
                  <c:v>1274.9360323957887</c:v>
                </c:pt>
                <c:pt idx="378">
                  <c:v>1278.8013152138387</c:v>
                </c:pt>
                <c:pt idx="379">
                  <c:v>1282.6588360718017</c:v>
                </c:pt>
                <c:pt idx="380">
                  <c:v>1286.5085514453619</c:v>
                </c:pt>
                <c:pt idx="381">
                  <c:v>1290.3504148264963</c:v>
                </c:pt>
                <c:pt idx="382">
                  <c:v>1294.1843768564665</c:v>
                </c:pt>
                <c:pt idx="383">
                  <c:v>1298.0103854587421</c:v>
                </c:pt>
                <c:pt idx="384">
                  <c:v>1301.8283859714359</c:v>
                </c:pt>
                <c:pt idx="385">
                  <c:v>1305.6383212788742</c:v>
                </c:pt>
                <c:pt idx="386">
                  <c:v>1309.4401319419553</c:v>
                </c:pt>
                <c:pt idx="387">
                  <c:v>1313.23375632698</c:v>
                </c:pt>
                <c:pt idx="388">
                  <c:v>1317.0191307326793</c:v>
                </c:pt>
                <c:pt idx="389">
                  <c:v>1320.7961895151923</c:v>
                </c:pt>
                <c:pt idx="390">
                  <c:v>1324.5648652107805</c:v>
                </c:pt>
                <c:pt idx="391">
                  <c:v>1328.3250886560973</c:v>
                </c:pt>
                <c:pt idx="392">
                  <c:v>1332.0767891058579</c:v>
                </c:pt>
                <c:pt idx="393">
                  <c:v>1335.8198943477844</c:v>
                </c:pt>
                <c:pt idx="394">
                  <c:v>1339.5543308147232</c:v>
                </c:pt>
                <c:pt idx="395">
                  <c:v>1343.2800236938576</c:v>
                </c:pt>
                <c:pt idx="396">
                  <c:v>1346.996897032958</c:v>
                </c:pt>
                <c:pt idx="397">
                  <c:v>1350.7048738436304</c:v>
                </c:pt>
                <c:pt idx="398">
                  <c:v>1354.4038762015425</c:v>
                </c:pt>
                <c:pt idx="399">
                  <c:v>1358.0938253436211</c:v>
                </c:pt>
                <c:pt idx="400">
                  <c:v>1361.7746417622259</c:v>
                </c:pt>
                <c:pt idx="401">
                  <c:v>1365.4462452963196</c:v>
                </c:pt>
                <c:pt idx="402">
                  <c:v>1369.1085552196614</c:v>
                </c:pt>
                <c:pt idx="403">
                  <c:v>1372.7614903260612</c:v>
                </c:pt>
                <c:pt idx="404">
                  <c:v>1376.404969011737</c:v>
                </c:pt>
                <c:pt idx="405">
                  <c:v>1380.0389093548265</c:v>
                </c:pt>
                <c:pt idx="406">
                  <c:v>1383.6632291921067</c:v>
                </c:pt>
                <c:pt idx="407">
                  <c:v>1387.2778461929797</c:v>
                </c:pt>
                <c:pt idx="408">
                  <c:v>1390.8826779307876</c:v>
                </c:pt>
                <c:pt idx="409">
                  <c:v>1394.4776419515174</c:v>
                </c:pt>
                <c:pt idx="410">
                  <c:v>1398.0626558399638</c:v>
                </c:pt>
                <c:pt idx="411">
                  <c:v>1401.637637283415</c:v>
                </c:pt>
                <c:pt idx="412">
                  <c:v>1405.2025041329275</c:v>
                </c:pt>
                <c:pt idx="413">
                  <c:v>1408.7571744622589</c:v>
                </c:pt>
                <c:pt idx="414">
                  <c:v>1412.3015666245224</c:v>
                </c:pt>
                <c:pt idx="415">
                  <c:v>1415.8355993066302</c:v>
                </c:pt>
                <c:pt idx="416">
                  <c:v>1419.3591915815925</c:v>
                </c:pt>
                <c:pt idx="417">
                  <c:v>1422.8722629587317</c:v>
                </c:pt>
                <c:pt idx="418">
                  <c:v>1426.3747334318787</c:v>
                </c:pt>
                <c:pt idx="419">
                  <c:v>1429.8665235256103</c:v>
                </c:pt>
                <c:pt idx="420">
                  <c:v>1433.3475543395875</c:v>
                </c:pt>
                <c:pt idx="421">
                  <c:v>1436.8177475910531</c:v>
                </c:pt>
                <c:pt idx="422">
                  <c:v>1440.2770256555457</c:v>
                </c:pt>
                <c:pt idx="423">
                  <c:v>1443.7253116058835</c:v>
                </c:pt>
                <c:pt idx="424">
                  <c:v>1447.1625292494721</c:v>
                </c:pt>
                <c:pt idx="425">
                  <c:v>1450.5886031639877</c:v>
                </c:pt>
                <c:pt idx="426">
                  <c:v>1454.0034587314844</c:v>
                </c:pt>
                <c:pt idx="427">
                  <c:v>1457.4070221709753</c:v>
                </c:pt>
                <c:pt idx="428">
                  <c:v>1460.7992205695318</c:v>
                </c:pt>
                <c:pt idx="429">
                  <c:v>1464.1799819119478</c:v>
                </c:pt>
                <c:pt idx="430">
                  <c:v>1467.5492351090111</c:v>
                </c:pt>
                <c:pt idx="431">
                  <c:v>1470.9069100244228</c:v>
                </c:pt>
                <c:pt idx="432">
                  <c:v>1474.2529375004085</c:v>
                </c:pt>
                <c:pt idx="433">
                  <c:v>1477.5872493820546</c:v>
                </c:pt>
                <c:pt idx="434">
                  <c:v>1480.9097785404124</c:v>
                </c:pt>
                <c:pt idx="435">
                  <c:v>1484.2204588944035</c:v>
                </c:pt>
                <c:pt idx="436">
                  <c:v>1487.5192254315609</c:v>
                </c:pt>
                <c:pt idx="437">
                  <c:v>1490.8060142276418</c:v>
                </c:pt>
                <c:pt idx="438">
                  <c:v>1494.0807624651418</c:v>
                </c:pt>
                <c:pt idx="439">
                  <c:v>1497.3434084507444</c:v>
                </c:pt>
                <c:pt idx="440">
                  <c:v>1500.5938916317346</c:v>
                </c:pt>
                <c:pt idx="441">
                  <c:v>1503.8321526114057</c:v>
                </c:pt>
                <c:pt idx="442">
                  <c:v>1507.0581331634894</c:v>
                </c:pt>
                <c:pt idx="443">
                  <c:v>1510.2717762456343</c:v>
                </c:pt>
                <c:pt idx="444">
                  <c:v>1513.4730260119609</c:v>
                </c:pt>
                <c:pt idx="445">
                  <c:v>1516.6618278247188</c:v>
                </c:pt>
                <c:pt idx="446">
                  <c:v>1519.8381282650703</c:v>
                </c:pt>
                <c:pt idx="447">
                  <c:v>1523.0018751430241</c:v>
                </c:pt>
                <c:pt idx="448">
                  <c:v>1526.1530175065445</c:v>
                </c:pt>
                <c:pt idx="449">
                  <c:v>1529.2915056498568</c:v>
                </c:pt>
                <c:pt idx="450">
                  <c:v>1532.4172911209723</c:v>
                </c:pt>
                <c:pt idx="451">
                  <c:v>1535.5303267284528</c:v>
                </c:pt>
                <c:pt idx="452">
                  <c:v>1538.6305665474381</c:v>
                </c:pt>
                <c:pt idx="453">
                  <c:v>1541.7179659249541</c:v>
                </c:pt>
                <c:pt idx="454">
                  <c:v>1544.7924814845233</c:v>
                </c:pt>
                <c:pt idx="455">
                  <c:v>1547.8540711300946</c:v>
                </c:pt>
                <c:pt idx="456">
                  <c:v>1550.9026940493152</c:v>
                </c:pt>
                <c:pt idx="457">
                  <c:v>1553.9383107161584</c:v>
                </c:pt>
                <c:pt idx="458">
                  <c:v>1556.9608828929281</c:v>
                </c:pt>
                <c:pt idx="459">
                  <c:v>1559.9703736316562</c:v>
                </c:pt>
                <c:pt idx="460">
                  <c:v>1562.9667472749115</c:v>
                </c:pt>
                <c:pt idx="461">
                  <c:v>1565.9499694560343</c:v>
                </c:pt>
                <c:pt idx="462">
                  <c:v>1568.9200070988154</c:v>
                </c:pt>
                <c:pt idx="463">
                  <c:v>1571.8768284166342</c:v>
                </c:pt>
                <c:pt idx="464">
                  <c:v>1574.8204029110716</c:v>
                </c:pt>
                <c:pt idx="465">
                  <c:v>1577.7507013700135</c:v>
                </c:pt>
                <c:pt idx="466">
                  <c:v>1580.6676958652599</c:v>
                </c:pt>
                <c:pt idx="467">
                  <c:v>1583.5713597496531</c:v>
                </c:pt>
                <c:pt idx="468">
                  <c:v>1586.4616676537412</c:v>
                </c:pt>
                <c:pt idx="469">
                  <c:v>1589.3385954819901</c:v>
                </c:pt>
                <c:pt idx="470">
                  <c:v>1592.2021204085572</c:v>
                </c:pt>
                <c:pt idx="471">
                  <c:v>1595.0522208726416</c:v>
                </c:pt>
                <c:pt idx="472">
                  <c:v>1597.8888765734234</c:v>
                </c:pt>
                <c:pt idx="473">
                  <c:v>1600.7120684646061</c:v>
                </c:pt>
                <c:pt idx="474">
                  <c:v>1603.5217787485731</c:v>
                </c:pt>
                <c:pt idx="475">
                  <c:v>1606.3179908701732</c:v>
                </c:pt>
                <c:pt idx="476">
                  <c:v>1609.1006895101455</c:v>
                </c:pt>
                <c:pt idx="477">
                  <c:v>1611.8698605781972</c:v>
                </c:pt>
                <c:pt idx="478">
                  <c:v>1614.6254912057464</c:v>
                </c:pt>
                <c:pt idx="479">
                  <c:v>1617.3675697383392</c:v>
                </c:pt>
                <c:pt idx="480">
                  <c:v>1620.0960857277571</c:v>
                </c:pt>
                <c:pt idx="481">
                  <c:v>1622.8110299238213</c:v>
                </c:pt>
                <c:pt idx="482">
                  <c:v>1625.5123942659081</c:v>
                </c:pt>
                <c:pt idx="483">
                  <c:v>1628.2001718741858</c:v>
                </c:pt>
                <c:pt idx="484">
                  <c:v>1630.8743570405823</c:v>
                </c:pt>
                <c:pt idx="485">
                  <c:v>1633.5349452194966</c:v>
                </c:pt>
                <c:pt idx="486">
                  <c:v>1636.1819330182623</c:v>
                </c:pt>
                <c:pt idx="487">
                  <c:v>1638.8153181873738</c:v>
                </c:pt>
                <c:pt idx="488">
                  <c:v>1641.4350996104868</c:v>
                </c:pt>
                <c:pt idx="489">
                  <c:v>1644.0412772942</c:v>
                </c:pt>
                <c:pt idx="490">
                  <c:v>1646.6338523576312</c:v>
                </c:pt>
                <c:pt idx="491">
                  <c:v>1649.2128270217945</c:v>
                </c:pt>
                <c:pt idx="492">
                  <c:v>1651.7782045987879</c:v>
                </c:pt>
                <c:pt idx="493">
                  <c:v>1654.3299894808033</c:v>
                </c:pt>
                <c:pt idx="494">
                  <c:v>1656.868187128965</c:v>
                </c:pt>
                <c:pt idx="495">
                  <c:v>1659.3928040620062</c:v>
                </c:pt>
                <c:pt idx="496">
                  <c:v>1661.9038478447931</c:v>
                </c:pt>
                <c:pt idx="497">
                  <c:v>1664.4013270767034</c:v>
                </c:pt>
                <c:pt idx="498">
                  <c:v>1666.8852513798699</c:v>
                </c:pt>
                <c:pt idx="499">
                  <c:v>1669.3556313872948</c:v>
                </c:pt>
                <c:pt idx="500">
                  <c:v>1671.8124787308443</c:v>
                </c:pt>
                <c:pt idx="501">
                  <c:v>1674.2558060291308</c:v>
                </c:pt>
                <c:pt idx="502">
                  <c:v>1676.6856268752899</c:v>
                </c:pt>
                <c:pt idx="503">
                  <c:v>1679.1019558246617</c:v>
                </c:pt>
                <c:pt idx="504">
                  <c:v>1681.5048083823804</c:v>
                </c:pt>
                <c:pt idx="505">
                  <c:v>1683.8942009908826</c:v>
                </c:pt>
                <c:pt idx="506">
                  <c:v>1686.2701510173399</c:v>
                </c:pt>
                <c:pt idx="507">
                  <c:v>1688.6326767410221</c:v>
                </c:pt>
                <c:pt idx="508">
                  <c:v>1690.9817973405989</c:v>
                </c:pt>
                <c:pt idx="509">
                  <c:v>1693.3175328813866</c:v>
                </c:pt>
                <c:pt idx="510">
                  <c:v>1695.6399043025451</c:v>
                </c:pt>
                <c:pt idx="511">
                  <c:v>1697.9489334042332</c:v>
                </c:pt>
                <c:pt idx="512">
                  <c:v>1700.2446428347266</c:v>
                </c:pt>
                <c:pt idx="513">
                  <c:v>1702.5270560775059</c:v>
                </c:pt>
                <c:pt idx="514">
                  <c:v>1704.7961974383195</c:v>
                </c:pt>
                <c:pt idx="515">
                  <c:v>1707.0520920322283</c:v>
                </c:pt>
                <c:pt idx="516">
                  <c:v>1709.2947657706361</c:v>
                </c:pt>
                <c:pt idx="517">
                  <c:v>1711.5242453483131</c:v>
                </c:pt>
                <c:pt idx="518">
                  <c:v>1713.7405582304157</c:v>
                </c:pt>
                <c:pt idx="519">
                  <c:v>1715.9437326395093</c:v>
                </c:pt>
                <c:pt idx="520">
                  <c:v>1718.133797542599</c:v>
                </c:pt>
                <c:pt idx="521">
                  <c:v>1720.310782638172</c:v>
                </c:pt>
                <c:pt idx="522">
                  <c:v>1722.4747183432567</c:v>
                </c:pt>
                <c:pt idx="523">
                  <c:v>1724.6256357805048</c:v>
                </c:pt>
                <c:pt idx="524">
                  <c:v>1726.7635667652989</c:v>
                </c:pt>
                <c:pt idx="525">
                  <c:v>1728.88854379289</c:v>
                </c:pt>
                <c:pt idx="526">
                  <c:v>1731.0006000255707</c:v>
                </c:pt>
                <c:pt idx="527">
                  <c:v>1733.0997692798867</c:v>
                </c:pt>
                <c:pt idx="528">
                  <c:v>1735.1860860138906</c:v>
                </c:pt>
                <c:pt idx="529">
                  <c:v>1737.2595853144439</c:v>
                </c:pt>
                <c:pt idx="530">
                  <c:v>1739.3203028845671</c:v>
                </c:pt>
                <c:pt idx="531">
                  <c:v>1741.3682750308456</c:v>
                </c:pt>
                <c:pt idx="532">
                  <c:v>1743.4035386508911</c:v>
                </c:pt>
                <c:pt idx="533">
                  <c:v>1745.426131220866</c:v>
                </c:pt>
                <c:pt idx="534">
                  <c:v>1747.4360907830694</c:v>
                </c:pt>
                <c:pt idx="535">
                  <c:v>1749.4334559335919</c:v>
                </c:pt>
                <c:pt idx="536">
                  <c:v>1751.4182658100392</c:v>
                </c:pt>
                <c:pt idx="537">
                  <c:v>1753.3905600793296</c:v>
                </c:pt>
                <c:pt idx="538">
                  <c:v>1755.3503789255669</c:v>
                </c:pt>
                <c:pt idx="539">
                  <c:v>1757.297763037991</c:v>
                </c:pt>
                <c:pt idx="540">
                  <c:v>1759.2327535990107</c:v>
                </c:pt>
                <c:pt idx="541">
                  <c:v>1761.1553922723192</c:v>
                </c:pt>
                <c:pt idx="542">
                  <c:v>1763.0657211910952</c:v>
                </c:pt>
                <c:pt idx="543">
                  <c:v>1764.9637829462929</c:v>
                </c:pt>
                <c:pt idx="544">
                  <c:v>1766.8496205750212</c:v>
                </c:pt>
                <c:pt idx="545">
                  <c:v>1768.7232775490158</c:v>
                </c:pt>
                <c:pt idx="546">
                  <c:v>1770.5847977632059</c:v>
                </c:pt>
                <c:pt idx="547">
                  <c:v>1772.4342255243753</c:v>
                </c:pt>
                <c:pt idx="548">
                  <c:v>1774.2716055399235</c:v>
                </c:pt>
                <c:pt idx="549">
                  <c:v>1776.0969829067253</c:v>
                </c:pt>
                <c:pt idx="550">
                  <c:v>1777.9104031000918</c:v>
                </c:pt>
                <c:pt idx="551">
                  <c:v>1779.7119119628335</c:v>
                </c:pt>
                <c:pt idx="552">
                  <c:v>1781.5015556944284</c:v>
                </c:pt>
                <c:pt idx="553">
                  <c:v>1783.2793808402948</c:v>
                </c:pt>
                <c:pt idx="554">
                  <c:v>1785.0454342811715</c:v>
                </c:pt>
                <c:pt idx="555">
                  <c:v>1786.7997632226052</c:v>
                </c:pt>
                <c:pt idx="556">
                  <c:v>1788.5424151845471</c:v>
                </c:pt>
                <c:pt idx="557">
                  <c:v>1790.2734379910603</c:v>
                </c:pt>
                <c:pt idx="558">
                  <c:v>1791.9928797601362</c:v>
                </c:pt>
                <c:pt idx="559">
                  <c:v>1793.7007888936255</c:v>
                </c:pt>
                <c:pt idx="560">
                  <c:v>1795.3972140672786</c:v>
                </c:pt>
                <c:pt idx="561">
                  <c:v>1797.0822042209022</c:v>
                </c:pt>
                <c:pt idx="562">
                  <c:v>1798.7558085486287</c:v>
                </c:pt>
                <c:pt idx="563">
                  <c:v>1800.4180764892994</c:v>
                </c:pt>
                <c:pt idx="564">
                  <c:v>1802.0690577169653</c:v>
                </c:pt>
                <c:pt idx="565">
                  <c:v>1803.7088021315003</c:v>
                </c:pt>
                <c:pt idx="566">
                  <c:v>1805.3373598493331</c:v>
                </c:pt>
                <c:pt idx="567">
                  <c:v>1806.9547811942944</c:v>
                </c:pt>
                <c:pt idx="568">
                  <c:v>1808.5611166885803</c:v>
                </c:pt>
                <c:pt idx="569">
                  <c:v>1810.1564170438344</c:v>
                </c:pt>
                <c:pt idx="570">
                  <c:v>1811.7407331523441</c:v>
                </c:pt>
                <c:pt idx="571">
                  <c:v>1813.3141160783573</c:v>
                </c:pt>
                <c:pt idx="572">
                  <c:v>1814.8766170495137</c:v>
                </c:pt>
                <c:pt idx="573">
                  <c:v>1816.4282874483954</c:v>
                </c:pt>
                <c:pt idx="574">
                  <c:v>1817.9691788041935</c:v>
                </c:pt>
                <c:pt idx="575">
                  <c:v>1819.499342784492</c:v>
                </c:pt>
                <c:pt idx="576">
                  <c:v>1821.01883118717</c:v>
                </c:pt>
                <c:pt idx="577">
                  <c:v>1822.527695932419</c:v>
                </c:pt>
                <c:pt idx="578">
                  <c:v>1824.0259890548784</c:v>
                </c:pt>
                <c:pt idx="579">
                  <c:v>1825.513762695887</c:v>
                </c:pt>
                <c:pt idx="580">
                  <c:v>1826.9910690958495</c:v>
                </c:pt>
                <c:pt idx="581">
                  <c:v>1828.4579605867216</c:v>
                </c:pt>
                <c:pt idx="582">
                  <c:v>1829.9144895846068</c:v>
                </c:pt>
                <c:pt idx="583">
                  <c:v>1831.3607085824724</c:v>
                </c:pt>
                <c:pt idx="584">
                  <c:v>1832.7966701429762</c:v>
                </c:pt>
                <c:pt idx="585">
                  <c:v>1834.2224268914099</c:v>
                </c:pt>
                <c:pt idx="586">
                  <c:v>1835.6380315087561</c:v>
                </c:pt>
                <c:pt idx="587">
                  <c:v>1837.0435367248563</c:v>
                </c:pt>
                <c:pt idx="588">
                  <c:v>1838.438995311694</c:v>
                </c:pt>
                <c:pt idx="589">
                  <c:v>1839.8244600767885</c:v>
                </c:pt>
                <c:pt idx="590">
                  <c:v>1841.199983856699</c:v>
                </c:pt>
                <c:pt idx="591">
                  <c:v>1842.5656195106415</c:v>
                </c:pt>
                <c:pt idx="592">
                  <c:v>1843.9214199142145</c:v>
                </c:pt>
                <c:pt idx="593">
                  <c:v>1845.2674379532345</c:v>
                </c:pt>
                <c:pt idx="594">
                  <c:v>1846.6037265176785</c:v>
                </c:pt>
                <c:pt idx="595">
                  <c:v>1847.9303384957368</c:v>
                </c:pt>
                <c:pt idx="596">
                  <c:v>1849.2473267679707</c:v>
                </c:pt>
                <c:pt idx="597">
                  <c:v>1850.5547442015782</c:v>
                </c:pt>
                <c:pt idx="598">
                  <c:v>1851.8526436447637</c:v>
                </c:pt>
                <c:pt idx="599">
                  <c:v>1853.1410779212133</c:v>
                </c:pt>
                <c:pt idx="600">
                  <c:v>1854.4200998246733</c:v>
                </c:pt>
                <c:pt idx="601">
                  <c:v>1855.6897621136322</c:v>
                </c:pt>
                <c:pt idx="602">
                  <c:v>1856.9501175061041</c:v>
                </c:pt>
                <c:pt idx="603">
                  <c:v>1858.2012186745137</c:v>
                </c:pt>
                <c:pt idx="604">
                  <c:v>1859.443118240682</c:v>
                </c:pt>
                <c:pt idx="605">
                  <c:v>1860.6758687709105</c:v>
                </c:pt>
                <c:pt idx="606">
                  <c:v>1861.8995227711641</c:v>
                </c:pt>
                <c:pt idx="607">
                  <c:v>1863.114132682352</c:v>
                </c:pt>
                <c:pt idx="608">
                  <c:v>1864.3197508757041</c:v>
                </c:pt>
                <c:pt idx="609">
                  <c:v>1865.5164296482449</c:v>
                </c:pt>
                <c:pt idx="610">
                  <c:v>1866.7042212183592</c:v>
                </c:pt>
                <c:pt idx="611">
                  <c:v>1867.8831777214546</c:v>
                </c:pt>
                <c:pt idx="612">
                  <c:v>1869.0533512057141</c:v>
                </c:pt>
                <c:pt idx="613">
                  <c:v>1870.2147936279418</c:v>
                </c:pt>
                <c:pt idx="614">
                  <c:v>1871.3675568494989</c:v>
                </c:pt>
                <c:pt idx="615">
                  <c:v>1872.5116926323292</c:v>
                </c:pt>
                <c:pt idx="616">
                  <c:v>1873.647252635074</c:v>
                </c:pt>
                <c:pt idx="617">
                  <c:v>1874.7742884092731</c:v>
                </c:pt>
                <c:pt idx="618">
                  <c:v>1875.892851395655</c:v>
                </c:pt>
                <c:pt idx="619">
                  <c:v>1877.0029929205102</c:v>
                </c:pt>
                <c:pt idx="620">
                  <c:v>1878.1047641921502</c:v>
                </c:pt>
                <c:pt idx="621">
                  <c:v>1879.1982162974509</c:v>
                </c:pt>
                <c:pt idx="622">
                  <c:v>1880.2834001984772</c:v>
                </c:pt>
                <c:pt idx="623">
                  <c:v>1881.3603667291898</c:v>
                </c:pt>
                <c:pt idx="624">
                  <c:v>1882.4291665922324</c:v>
                </c:pt>
                <c:pt idx="625">
                  <c:v>1883.4898503557993</c:v>
                </c:pt>
                <c:pt idx="626">
                  <c:v>1884.5424684505797</c:v>
                </c:pt>
                <c:pt idx="627">
                  <c:v>1885.5870711667812</c:v>
                </c:pt>
                <c:pt idx="628">
                  <c:v>1886.6237086512288</c:v>
                </c:pt>
                <c:pt idx="629">
                  <c:v>1887.6524309045394</c:v>
                </c:pt>
                <c:pt idx="630">
                  <c:v>1888.6732877783716</c:v>
                </c:pt>
                <c:pt idx="631">
                  <c:v>1889.6863289727471</c:v>
                </c:pt>
                <c:pt idx="632">
                  <c:v>1890.691604033447</c:v>
                </c:pt>
                <c:pt idx="633">
                  <c:v>1891.6891623494766</c:v>
                </c:pt>
                <c:pt idx="634">
                  <c:v>1892.6790531506035</c:v>
                </c:pt>
                <c:pt idx="635">
                  <c:v>1893.6613255049624</c:v>
                </c:pt>
                <c:pt idx="636">
                  <c:v>1894.6360283167301</c:v>
                </c:pt>
                <c:pt idx="637">
                  <c:v>1895.6032103238676</c:v>
                </c:pt>
                <c:pt idx="638">
                  <c:v>1896.5629200959279</c:v>
                </c:pt>
                <c:pt idx="639">
                  <c:v>1897.5152060319294</c:v>
                </c:pt>
                <c:pt idx="640">
                  <c:v>1898.4601163582947</c:v>
                </c:pt>
                <c:pt idx="641">
                  <c:v>1899.3976991268516</c:v>
                </c:pt>
                <c:pt idx="642">
                  <c:v>1900.3280022128972</c:v>
                </c:pt>
                <c:pt idx="643">
                  <c:v>1901.2510733133236</c:v>
                </c:pt>
                <c:pt idx="644">
                  <c:v>1902.1669599448039</c:v>
                </c:pt>
                <c:pt idx="645">
                  <c:v>1903.0757094420385</c:v>
                </c:pt>
                <c:pt idx="646">
                  <c:v>1903.9773689560589</c:v>
                </c:pt>
                <c:pt idx="647">
                  <c:v>1904.8719854525905</c:v>
                </c:pt>
                <c:pt idx="648">
                  <c:v>1905.7596057104715</c:v>
                </c:pt>
                <c:pt idx="649">
                  <c:v>1906.6402763201279</c:v>
                </c:pt>
                <c:pt idx="650">
                  <c:v>1907.5140436821039</c:v>
                </c:pt>
                <c:pt idx="651">
                  <c:v>1908.3809540056452</c:v>
                </c:pt>
                <c:pt idx="652">
                  <c:v>1909.2410533073376</c:v>
                </c:pt>
                <c:pt idx="653">
                  <c:v>1910.0943874097954</c:v>
                </c:pt>
                <c:pt idx="654">
                  <c:v>1910.9410019404033</c:v>
                </c:pt>
                <c:pt idx="655">
                  <c:v>1911.7809423301076</c:v>
                </c:pt>
                <c:pt idx="656">
                  <c:v>1912.6142538122574</c:v>
                </c:pt>
                <c:pt idx="657">
                  <c:v>1912.6142538122574</c:v>
                </c:pt>
                <c:pt idx="658">
                  <c:v>1912.6142538122574</c:v>
                </c:pt>
                <c:pt idx="659">
                  <c:v>1912.6142538122574</c:v>
                </c:pt>
                <c:pt idx="660">
                  <c:v>1912.6142538122574</c:v>
                </c:pt>
                <c:pt idx="661">
                  <c:v>1912.6142538122574</c:v>
                </c:pt>
                <c:pt idx="662">
                  <c:v>1912.6142538122574</c:v>
                </c:pt>
                <c:pt idx="663">
                  <c:v>1912.6142538122574</c:v>
                </c:pt>
                <c:pt idx="664">
                  <c:v>1912.6142538122574</c:v>
                </c:pt>
                <c:pt idx="665">
                  <c:v>1912.6142538122574</c:v>
                </c:pt>
                <c:pt idx="666">
                  <c:v>1912.6142538122574</c:v>
                </c:pt>
                <c:pt idx="667">
                  <c:v>1912.6142538122574</c:v>
                </c:pt>
                <c:pt idx="668">
                  <c:v>1912.6142538122574</c:v>
                </c:pt>
                <c:pt idx="669">
                  <c:v>1912.6142538122574</c:v>
                </c:pt>
                <c:pt idx="670">
                  <c:v>1912.6142538122574</c:v>
                </c:pt>
                <c:pt idx="671">
                  <c:v>1912.6142538122574</c:v>
                </c:pt>
                <c:pt idx="672">
                  <c:v>1912.6142538122574</c:v>
                </c:pt>
                <c:pt idx="673">
                  <c:v>1912.6142538122574</c:v>
                </c:pt>
                <c:pt idx="674">
                  <c:v>1912.6142538122574</c:v>
                </c:pt>
                <c:pt idx="675">
                  <c:v>1912.6142538122574</c:v>
                </c:pt>
                <c:pt idx="676">
                  <c:v>1912.6142538122574</c:v>
                </c:pt>
                <c:pt idx="677">
                  <c:v>1912.6142538122574</c:v>
                </c:pt>
                <c:pt idx="678">
                  <c:v>1912.6142538122574</c:v>
                </c:pt>
                <c:pt idx="679">
                  <c:v>1912.6142538122574</c:v>
                </c:pt>
                <c:pt idx="680">
                  <c:v>1912.6142538122574</c:v>
                </c:pt>
                <c:pt idx="681">
                  <c:v>1912.6142538122574</c:v>
                </c:pt>
                <c:pt idx="682">
                  <c:v>1912.6142538122574</c:v>
                </c:pt>
                <c:pt idx="683">
                  <c:v>1912.6142538122574</c:v>
                </c:pt>
                <c:pt idx="684">
                  <c:v>1912.6142538122574</c:v>
                </c:pt>
                <c:pt idx="685">
                  <c:v>1912.6142538122574</c:v>
                </c:pt>
                <c:pt idx="686">
                  <c:v>1912.6142538122574</c:v>
                </c:pt>
                <c:pt idx="687">
                  <c:v>1912.6142538122574</c:v>
                </c:pt>
                <c:pt idx="688">
                  <c:v>1912.6142538122574</c:v>
                </c:pt>
                <c:pt idx="689">
                  <c:v>1912.6142538122574</c:v>
                </c:pt>
                <c:pt idx="690">
                  <c:v>1912.6142538122574</c:v>
                </c:pt>
                <c:pt idx="691">
                  <c:v>1912.6142538122574</c:v>
                </c:pt>
                <c:pt idx="692">
                  <c:v>1912.6142538122574</c:v>
                </c:pt>
                <c:pt idx="693">
                  <c:v>1912.6142538122574</c:v>
                </c:pt>
                <c:pt idx="694">
                  <c:v>1912.6142538122574</c:v>
                </c:pt>
                <c:pt idx="695">
                  <c:v>1912.6142538122574</c:v>
                </c:pt>
                <c:pt idx="696">
                  <c:v>1912.6142538122574</c:v>
                </c:pt>
                <c:pt idx="697">
                  <c:v>1912.6142538122574</c:v>
                </c:pt>
                <c:pt idx="698">
                  <c:v>1912.6142538122574</c:v>
                </c:pt>
                <c:pt idx="699">
                  <c:v>1912.6142538122574</c:v>
                </c:pt>
                <c:pt idx="700">
                  <c:v>1912.6142538122574</c:v>
                </c:pt>
                <c:pt idx="701">
                  <c:v>1912.6142538122574</c:v>
                </c:pt>
                <c:pt idx="702">
                  <c:v>1912.6142538122574</c:v>
                </c:pt>
                <c:pt idx="703">
                  <c:v>1912.6142538122574</c:v>
                </c:pt>
                <c:pt idx="704">
                  <c:v>1912.6142538122574</c:v>
                </c:pt>
                <c:pt idx="705">
                  <c:v>1912.6142538122574</c:v>
                </c:pt>
                <c:pt idx="706">
                  <c:v>1912.6142538122574</c:v>
                </c:pt>
                <c:pt idx="707">
                  <c:v>1912.6142538122574</c:v>
                </c:pt>
                <c:pt idx="708">
                  <c:v>1912.6142538122574</c:v>
                </c:pt>
                <c:pt idx="709">
                  <c:v>1912.6142538122574</c:v>
                </c:pt>
                <c:pt idx="710">
                  <c:v>1912.6142538122574</c:v>
                </c:pt>
                <c:pt idx="711">
                  <c:v>1912.6142538122574</c:v>
                </c:pt>
                <c:pt idx="712">
                  <c:v>1912.6142538122574</c:v>
                </c:pt>
                <c:pt idx="713">
                  <c:v>1912.6142538122574</c:v>
                </c:pt>
                <c:pt idx="714">
                  <c:v>1912.6142538122574</c:v>
                </c:pt>
                <c:pt idx="715">
                  <c:v>1912.6142538122574</c:v>
                </c:pt>
                <c:pt idx="716">
                  <c:v>1912.6142538122574</c:v>
                </c:pt>
                <c:pt idx="717">
                  <c:v>1912.6142538122574</c:v>
                </c:pt>
                <c:pt idx="718">
                  <c:v>1912.6142538122574</c:v>
                </c:pt>
                <c:pt idx="719">
                  <c:v>1912.6142538122574</c:v>
                </c:pt>
                <c:pt idx="720">
                  <c:v>1912.6142538122574</c:v>
                </c:pt>
                <c:pt idx="721">
                  <c:v>1912.6142538122574</c:v>
                </c:pt>
                <c:pt idx="722">
                  <c:v>1912.6142538122574</c:v>
                </c:pt>
                <c:pt idx="723">
                  <c:v>1912.6142538122574</c:v>
                </c:pt>
                <c:pt idx="724">
                  <c:v>1912.6142538122574</c:v>
                </c:pt>
                <c:pt idx="725">
                  <c:v>1912.6142538122574</c:v>
                </c:pt>
                <c:pt idx="726">
                  <c:v>1912.6142538122574</c:v>
                </c:pt>
                <c:pt idx="727">
                  <c:v>1912.6142538122574</c:v>
                </c:pt>
                <c:pt idx="728">
                  <c:v>1912.6142538122574</c:v>
                </c:pt>
                <c:pt idx="729">
                  <c:v>1912.6142538122574</c:v>
                </c:pt>
                <c:pt idx="730">
                  <c:v>1912.6142538122574</c:v>
                </c:pt>
                <c:pt idx="731">
                  <c:v>1912.6142538122574</c:v>
                </c:pt>
                <c:pt idx="732">
                  <c:v>1912.6142538122574</c:v>
                </c:pt>
                <c:pt idx="733">
                  <c:v>1912.6142538122574</c:v>
                </c:pt>
                <c:pt idx="734">
                  <c:v>1912.6142538122574</c:v>
                </c:pt>
                <c:pt idx="735">
                  <c:v>1912.6142538122574</c:v>
                </c:pt>
                <c:pt idx="736">
                  <c:v>1912.6142538122574</c:v>
                </c:pt>
                <c:pt idx="737">
                  <c:v>1912.6142538122574</c:v>
                </c:pt>
                <c:pt idx="738">
                  <c:v>1912.6142538122574</c:v>
                </c:pt>
                <c:pt idx="739">
                  <c:v>1912.6142538122574</c:v>
                </c:pt>
                <c:pt idx="740">
                  <c:v>1912.6142538122574</c:v>
                </c:pt>
                <c:pt idx="741">
                  <c:v>1912.6142538122574</c:v>
                </c:pt>
                <c:pt idx="742">
                  <c:v>1912.6142538122574</c:v>
                </c:pt>
                <c:pt idx="743">
                  <c:v>1912.6142538122574</c:v>
                </c:pt>
                <c:pt idx="744">
                  <c:v>1912.6142538122574</c:v>
                </c:pt>
                <c:pt idx="745">
                  <c:v>1912.6142538122574</c:v>
                </c:pt>
                <c:pt idx="746">
                  <c:v>1912.6142538122574</c:v>
                </c:pt>
                <c:pt idx="747">
                  <c:v>1912.6142538122574</c:v>
                </c:pt>
                <c:pt idx="748">
                  <c:v>1912.6142538122574</c:v>
                </c:pt>
                <c:pt idx="749">
                  <c:v>1912.6142538122574</c:v>
                </c:pt>
                <c:pt idx="750">
                  <c:v>1912.6142538122574</c:v>
                </c:pt>
                <c:pt idx="751">
                  <c:v>1912.6142538122574</c:v>
                </c:pt>
                <c:pt idx="752">
                  <c:v>1912.6142538122574</c:v>
                </c:pt>
                <c:pt idx="753">
                  <c:v>1912.6142538122574</c:v>
                </c:pt>
                <c:pt idx="754">
                  <c:v>1912.6142538122574</c:v>
                </c:pt>
                <c:pt idx="755">
                  <c:v>1912.6142538122574</c:v>
                </c:pt>
                <c:pt idx="756">
                  <c:v>1912.6142538122574</c:v>
                </c:pt>
                <c:pt idx="757">
                  <c:v>1912.6142538122574</c:v>
                </c:pt>
                <c:pt idx="758">
                  <c:v>1912.6142538122574</c:v>
                </c:pt>
                <c:pt idx="759">
                  <c:v>1912.6142538122574</c:v>
                </c:pt>
                <c:pt idx="760">
                  <c:v>1912.6142538122574</c:v>
                </c:pt>
                <c:pt idx="761">
                  <c:v>1912.6142538122574</c:v>
                </c:pt>
                <c:pt idx="762">
                  <c:v>1912.6142538122574</c:v>
                </c:pt>
                <c:pt idx="763">
                  <c:v>1912.6142538122574</c:v>
                </c:pt>
                <c:pt idx="764">
                  <c:v>1912.6142538122574</c:v>
                </c:pt>
                <c:pt idx="765">
                  <c:v>1912.6142538122574</c:v>
                </c:pt>
                <c:pt idx="766">
                  <c:v>1912.6142538122574</c:v>
                </c:pt>
                <c:pt idx="767">
                  <c:v>1912.6142538122574</c:v>
                </c:pt>
                <c:pt idx="768">
                  <c:v>1912.6142538122574</c:v>
                </c:pt>
                <c:pt idx="769">
                  <c:v>1912.6142538122574</c:v>
                </c:pt>
                <c:pt idx="770">
                  <c:v>1912.6142538122574</c:v>
                </c:pt>
                <c:pt idx="771">
                  <c:v>1912.6142538122574</c:v>
                </c:pt>
                <c:pt idx="772">
                  <c:v>1912.6142538122574</c:v>
                </c:pt>
                <c:pt idx="773">
                  <c:v>1912.6142538122574</c:v>
                </c:pt>
                <c:pt idx="774">
                  <c:v>1912.6142538122574</c:v>
                </c:pt>
                <c:pt idx="775">
                  <c:v>1912.6142538122574</c:v>
                </c:pt>
                <c:pt idx="776">
                  <c:v>1912.6142538122574</c:v>
                </c:pt>
                <c:pt idx="777">
                  <c:v>1912.6142538122574</c:v>
                </c:pt>
                <c:pt idx="778">
                  <c:v>1912.6142538122574</c:v>
                </c:pt>
                <c:pt idx="779">
                  <c:v>1912.6142538122574</c:v>
                </c:pt>
                <c:pt idx="780">
                  <c:v>1912.6142538122574</c:v>
                </c:pt>
                <c:pt idx="781">
                  <c:v>1912.6142538122574</c:v>
                </c:pt>
                <c:pt idx="782">
                  <c:v>1912.6142538122574</c:v>
                </c:pt>
                <c:pt idx="783">
                  <c:v>1912.6142538122574</c:v>
                </c:pt>
                <c:pt idx="784">
                  <c:v>1912.6142538122574</c:v>
                </c:pt>
                <c:pt idx="785">
                  <c:v>1912.6142538122574</c:v>
                </c:pt>
                <c:pt idx="786">
                  <c:v>1912.6142538122574</c:v>
                </c:pt>
                <c:pt idx="787">
                  <c:v>1912.6142538122574</c:v>
                </c:pt>
                <c:pt idx="788">
                  <c:v>1912.6142538122574</c:v>
                </c:pt>
                <c:pt idx="789">
                  <c:v>1912.6142538122574</c:v>
                </c:pt>
                <c:pt idx="790">
                  <c:v>1912.6142538122574</c:v>
                </c:pt>
                <c:pt idx="791">
                  <c:v>1912.6142538122574</c:v>
                </c:pt>
                <c:pt idx="792">
                  <c:v>1912.6142538122574</c:v>
                </c:pt>
                <c:pt idx="793">
                  <c:v>1912.6142538122574</c:v>
                </c:pt>
                <c:pt idx="794">
                  <c:v>1912.6142538122574</c:v>
                </c:pt>
                <c:pt idx="795">
                  <c:v>1912.6142538122574</c:v>
                </c:pt>
                <c:pt idx="796">
                  <c:v>1912.6142538122574</c:v>
                </c:pt>
                <c:pt idx="797">
                  <c:v>1912.6142538122574</c:v>
                </c:pt>
                <c:pt idx="798">
                  <c:v>1912.6142538122574</c:v>
                </c:pt>
                <c:pt idx="799">
                  <c:v>1912.6142538122574</c:v>
                </c:pt>
                <c:pt idx="800">
                  <c:v>1912.6142538122574</c:v>
                </c:pt>
                <c:pt idx="801">
                  <c:v>1912.6142538122574</c:v>
                </c:pt>
                <c:pt idx="802">
                  <c:v>1912.6142538122574</c:v>
                </c:pt>
                <c:pt idx="803">
                  <c:v>1912.6142538122574</c:v>
                </c:pt>
                <c:pt idx="804">
                  <c:v>1912.6142538122574</c:v>
                </c:pt>
                <c:pt idx="805">
                  <c:v>1912.6142538122574</c:v>
                </c:pt>
                <c:pt idx="806">
                  <c:v>1912.6142538122574</c:v>
                </c:pt>
                <c:pt idx="807">
                  <c:v>1912.6142538122574</c:v>
                </c:pt>
                <c:pt idx="808">
                  <c:v>1912.6142538122574</c:v>
                </c:pt>
                <c:pt idx="809">
                  <c:v>1912.6142538122574</c:v>
                </c:pt>
                <c:pt idx="810">
                  <c:v>1912.6142538122574</c:v>
                </c:pt>
                <c:pt idx="811">
                  <c:v>1912.6142538122574</c:v>
                </c:pt>
                <c:pt idx="812">
                  <c:v>1912.6142538122574</c:v>
                </c:pt>
                <c:pt idx="813">
                  <c:v>1912.6142538122574</c:v>
                </c:pt>
                <c:pt idx="814">
                  <c:v>1912.6142538122574</c:v>
                </c:pt>
                <c:pt idx="815">
                  <c:v>1912.6142538122574</c:v>
                </c:pt>
                <c:pt idx="816">
                  <c:v>1912.6142538122574</c:v>
                </c:pt>
                <c:pt idx="817">
                  <c:v>1912.6142538122574</c:v>
                </c:pt>
                <c:pt idx="818">
                  <c:v>1912.6142538122574</c:v>
                </c:pt>
                <c:pt idx="819">
                  <c:v>1912.6142538122574</c:v>
                </c:pt>
                <c:pt idx="820">
                  <c:v>1912.6142538122574</c:v>
                </c:pt>
                <c:pt idx="821">
                  <c:v>1912.6142538122574</c:v>
                </c:pt>
                <c:pt idx="822">
                  <c:v>1912.6142538122574</c:v>
                </c:pt>
                <c:pt idx="823">
                  <c:v>1912.6142538122574</c:v>
                </c:pt>
                <c:pt idx="824">
                  <c:v>1912.6142538122574</c:v>
                </c:pt>
                <c:pt idx="825">
                  <c:v>1912.6142538122574</c:v>
                </c:pt>
                <c:pt idx="826">
                  <c:v>1912.6142538122574</c:v>
                </c:pt>
                <c:pt idx="827">
                  <c:v>1912.6142538122574</c:v>
                </c:pt>
                <c:pt idx="828">
                  <c:v>1912.6142538122574</c:v>
                </c:pt>
                <c:pt idx="829">
                  <c:v>1912.6142538122574</c:v>
                </c:pt>
                <c:pt idx="830">
                  <c:v>1912.6142538122574</c:v>
                </c:pt>
                <c:pt idx="831">
                  <c:v>1912.6142538122574</c:v>
                </c:pt>
                <c:pt idx="832">
                  <c:v>1912.6142538122574</c:v>
                </c:pt>
                <c:pt idx="833">
                  <c:v>1912.6142538122574</c:v>
                </c:pt>
                <c:pt idx="834">
                  <c:v>1912.6142538122574</c:v>
                </c:pt>
                <c:pt idx="835">
                  <c:v>1912.6142538122574</c:v>
                </c:pt>
                <c:pt idx="836">
                  <c:v>1912.6142538122574</c:v>
                </c:pt>
                <c:pt idx="837">
                  <c:v>1912.6142538122574</c:v>
                </c:pt>
                <c:pt idx="838">
                  <c:v>1912.6142538122574</c:v>
                </c:pt>
                <c:pt idx="839">
                  <c:v>1912.6142538122574</c:v>
                </c:pt>
                <c:pt idx="840">
                  <c:v>1912.6142538122574</c:v>
                </c:pt>
                <c:pt idx="841">
                  <c:v>1912.6142538122574</c:v>
                </c:pt>
                <c:pt idx="842">
                  <c:v>1912.6142538122574</c:v>
                </c:pt>
                <c:pt idx="843">
                  <c:v>1912.6142538122574</c:v>
                </c:pt>
                <c:pt idx="844">
                  <c:v>1912.6142538122574</c:v>
                </c:pt>
                <c:pt idx="845">
                  <c:v>1912.6142538122574</c:v>
                </c:pt>
                <c:pt idx="846">
                  <c:v>1912.6142538122574</c:v>
                </c:pt>
                <c:pt idx="847">
                  <c:v>1912.6142538122574</c:v>
                </c:pt>
                <c:pt idx="848">
                  <c:v>1912.6142538122574</c:v>
                </c:pt>
                <c:pt idx="849">
                  <c:v>1912.6142538122574</c:v>
                </c:pt>
                <c:pt idx="850">
                  <c:v>1912.6142538122574</c:v>
                </c:pt>
                <c:pt idx="851">
                  <c:v>1912.6142538122574</c:v>
                </c:pt>
                <c:pt idx="852">
                  <c:v>1912.6142538122574</c:v>
                </c:pt>
                <c:pt idx="853">
                  <c:v>1912.6142538122574</c:v>
                </c:pt>
                <c:pt idx="854">
                  <c:v>1912.6142538122574</c:v>
                </c:pt>
                <c:pt idx="855">
                  <c:v>1912.6142538122574</c:v>
                </c:pt>
                <c:pt idx="856">
                  <c:v>1912.6142538122574</c:v>
                </c:pt>
                <c:pt idx="857">
                  <c:v>1912.6142538122574</c:v>
                </c:pt>
                <c:pt idx="858">
                  <c:v>1912.6142538122574</c:v>
                </c:pt>
                <c:pt idx="859">
                  <c:v>1912.6142538122574</c:v>
                </c:pt>
                <c:pt idx="860">
                  <c:v>1912.6142538122574</c:v>
                </c:pt>
                <c:pt idx="861">
                  <c:v>1912.6142538122574</c:v>
                </c:pt>
                <c:pt idx="862">
                  <c:v>1912.6142538122574</c:v>
                </c:pt>
                <c:pt idx="863">
                  <c:v>1912.6142538122574</c:v>
                </c:pt>
                <c:pt idx="864">
                  <c:v>1912.6142538122574</c:v>
                </c:pt>
                <c:pt idx="865">
                  <c:v>1912.6142538122574</c:v>
                </c:pt>
                <c:pt idx="866">
                  <c:v>1912.6142538122574</c:v>
                </c:pt>
                <c:pt idx="867">
                  <c:v>1912.6142538122574</c:v>
                </c:pt>
                <c:pt idx="868">
                  <c:v>1912.6142538122574</c:v>
                </c:pt>
                <c:pt idx="869">
                  <c:v>1912.6142538122574</c:v>
                </c:pt>
                <c:pt idx="870">
                  <c:v>1912.6142538122574</c:v>
                </c:pt>
                <c:pt idx="871">
                  <c:v>1912.6142538122574</c:v>
                </c:pt>
                <c:pt idx="872">
                  <c:v>1912.6142538122574</c:v>
                </c:pt>
                <c:pt idx="873">
                  <c:v>1912.6142538122574</c:v>
                </c:pt>
                <c:pt idx="874">
                  <c:v>1912.6142538122574</c:v>
                </c:pt>
                <c:pt idx="875">
                  <c:v>1912.6142538122574</c:v>
                </c:pt>
                <c:pt idx="876">
                  <c:v>1912.6142538122574</c:v>
                </c:pt>
                <c:pt idx="877">
                  <c:v>1912.6142538122574</c:v>
                </c:pt>
                <c:pt idx="878">
                  <c:v>1912.6142538122574</c:v>
                </c:pt>
                <c:pt idx="879">
                  <c:v>1912.6142538122574</c:v>
                </c:pt>
                <c:pt idx="880">
                  <c:v>1912.6142538122574</c:v>
                </c:pt>
                <c:pt idx="881">
                  <c:v>1912.6142538122574</c:v>
                </c:pt>
                <c:pt idx="882">
                  <c:v>1912.6142538122574</c:v>
                </c:pt>
                <c:pt idx="883">
                  <c:v>1912.6142538122574</c:v>
                </c:pt>
                <c:pt idx="884">
                  <c:v>1912.6142538122574</c:v>
                </c:pt>
                <c:pt idx="885">
                  <c:v>1912.6142538122574</c:v>
                </c:pt>
                <c:pt idx="886">
                  <c:v>1912.6142538122574</c:v>
                </c:pt>
                <c:pt idx="887">
                  <c:v>1912.6142538122574</c:v>
                </c:pt>
                <c:pt idx="888">
                  <c:v>1912.6142538122574</c:v>
                </c:pt>
                <c:pt idx="889">
                  <c:v>1912.6142538122574</c:v>
                </c:pt>
                <c:pt idx="890">
                  <c:v>1912.6142538122574</c:v>
                </c:pt>
                <c:pt idx="891">
                  <c:v>1912.6142538122574</c:v>
                </c:pt>
                <c:pt idx="892">
                  <c:v>1912.6142538122574</c:v>
                </c:pt>
                <c:pt idx="893">
                  <c:v>1912.6142538122574</c:v>
                </c:pt>
                <c:pt idx="894">
                  <c:v>1912.6142538122574</c:v>
                </c:pt>
                <c:pt idx="895">
                  <c:v>1912.6142538122574</c:v>
                </c:pt>
                <c:pt idx="896">
                  <c:v>1912.6142538122574</c:v>
                </c:pt>
                <c:pt idx="897">
                  <c:v>1912.6142538122574</c:v>
                </c:pt>
                <c:pt idx="898">
                  <c:v>1912.6142538122574</c:v>
                </c:pt>
                <c:pt idx="899">
                  <c:v>1912.6142538122574</c:v>
                </c:pt>
                <c:pt idx="900">
                  <c:v>1912.6142538122574</c:v>
                </c:pt>
                <c:pt idx="901">
                  <c:v>1912.6142538122574</c:v>
                </c:pt>
                <c:pt idx="902">
                  <c:v>1912.6142538122574</c:v>
                </c:pt>
                <c:pt idx="903">
                  <c:v>1912.6142538122574</c:v>
                </c:pt>
                <c:pt idx="904">
                  <c:v>1912.6142538122574</c:v>
                </c:pt>
                <c:pt idx="905">
                  <c:v>1912.6142538122574</c:v>
                </c:pt>
                <c:pt idx="906">
                  <c:v>1912.6142538122574</c:v>
                </c:pt>
                <c:pt idx="907">
                  <c:v>1912.6142538122574</c:v>
                </c:pt>
                <c:pt idx="908">
                  <c:v>1912.6142538122574</c:v>
                </c:pt>
                <c:pt idx="909">
                  <c:v>1912.6142538122574</c:v>
                </c:pt>
                <c:pt idx="910">
                  <c:v>1912.6142538122574</c:v>
                </c:pt>
                <c:pt idx="911">
                  <c:v>1912.6142538122574</c:v>
                </c:pt>
                <c:pt idx="912">
                  <c:v>1912.6142538122574</c:v>
                </c:pt>
                <c:pt idx="913">
                  <c:v>1912.6142538122574</c:v>
                </c:pt>
                <c:pt idx="914">
                  <c:v>1912.6142538122574</c:v>
                </c:pt>
                <c:pt idx="915">
                  <c:v>1912.6142538122574</c:v>
                </c:pt>
                <c:pt idx="916">
                  <c:v>1912.6142538122574</c:v>
                </c:pt>
                <c:pt idx="917">
                  <c:v>1912.6142538122574</c:v>
                </c:pt>
                <c:pt idx="918">
                  <c:v>1912.6142538122574</c:v>
                </c:pt>
                <c:pt idx="919">
                  <c:v>1912.6142538122574</c:v>
                </c:pt>
                <c:pt idx="920">
                  <c:v>1912.6142538122574</c:v>
                </c:pt>
                <c:pt idx="921">
                  <c:v>1912.6142538122574</c:v>
                </c:pt>
                <c:pt idx="922">
                  <c:v>1912.6142538122574</c:v>
                </c:pt>
                <c:pt idx="923">
                  <c:v>1912.6142538122574</c:v>
                </c:pt>
                <c:pt idx="924">
                  <c:v>1912.6142538122574</c:v>
                </c:pt>
                <c:pt idx="925">
                  <c:v>1912.6142538122574</c:v>
                </c:pt>
                <c:pt idx="926">
                  <c:v>1912.6142538122574</c:v>
                </c:pt>
                <c:pt idx="927">
                  <c:v>1912.6142538122574</c:v>
                </c:pt>
                <c:pt idx="928">
                  <c:v>1912.6142538122574</c:v>
                </c:pt>
                <c:pt idx="929">
                  <c:v>1912.6142538122574</c:v>
                </c:pt>
                <c:pt idx="930">
                  <c:v>1912.6142538122574</c:v>
                </c:pt>
                <c:pt idx="931">
                  <c:v>1912.6142538122574</c:v>
                </c:pt>
                <c:pt idx="932">
                  <c:v>1912.6142538122574</c:v>
                </c:pt>
                <c:pt idx="933">
                  <c:v>1912.6142538122574</c:v>
                </c:pt>
                <c:pt idx="934">
                  <c:v>1912.6142538122574</c:v>
                </c:pt>
                <c:pt idx="935">
                  <c:v>1912.6142538122574</c:v>
                </c:pt>
                <c:pt idx="936">
                  <c:v>1912.6142538122574</c:v>
                </c:pt>
                <c:pt idx="937">
                  <c:v>1912.6142538122574</c:v>
                </c:pt>
                <c:pt idx="938">
                  <c:v>1912.6142538122574</c:v>
                </c:pt>
                <c:pt idx="939">
                  <c:v>1912.6142538122574</c:v>
                </c:pt>
                <c:pt idx="940">
                  <c:v>1912.6142538122574</c:v>
                </c:pt>
                <c:pt idx="941">
                  <c:v>1912.6142538122574</c:v>
                </c:pt>
                <c:pt idx="942">
                  <c:v>1912.6142538122574</c:v>
                </c:pt>
                <c:pt idx="943">
                  <c:v>1912.6142538122574</c:v>
                </c:pt>
                <c:pt idx="944">
                  <c:v>1912.6142538122574</c:v>
                </c:pt>
                <c:pt idx="945">
                  <c:v>1912.6142538122574</c:v>
                </c:pt>
                <c:pt idx="946">
                  <c:v>1912.6142538122574</c:v>
                </c:pt>
                <c:pt idx="947">
                  <c:v>1912.6142538122574</c:v>
                </c:pt>
                <c:pt idx="948">
                  <c:v>1912.6142538122574</c:v>
                </c:pt>
                <c:pt idx="949">
                  <c:v>1912.6142538122574</c:v>
                </c:pt>
                <c:pt idx="950">
                  <c:v>1912.6142538122574</c:v>
                </c:pt>
                <c:pt idx="951">
                  <c:v>1912.6142538122574</c:v>
                </c:pt>
                <c:pt idx="952">
                  <c:v>1912.6142538122574</c:v>
                </c:pt>
                <c:pt idx="953">
                  <c:v>1912.6142538122574</c:v>
                </c:pt>
                <c:pt idx="954">
                  <c:v>1912.6142538122574</c:v>
                </c:pt>
                <c:pt idx="955">
                  <c:v>1912.6142538122574</c:v>
                </c:pt>
                <c:pt idx="956">
                  <c:v>1912.6142538122574</c:v>
                </c:pt>
                <c:pt idx="957">
                  <c:v>1912.6142538122574</c:v>
                </c:pt>
                <c:pt idx="958">
                  <c:v>1912.6142538122574</c:v>
                </c:pt>
                <c:pt idx="959">
                  <c:v>1912.6142538122574</c:v>
                </c:pt>
                <c:pt idx="960">
                  <c:v>1912.6142538122574</c:v>
                </c:pt>
                <c:pt idx="961">
                  <c:v>1912.6142538122574</c:v>
                </c:pt>
                <c:pt idx="962">
                  <c:v>1912.6142538122574</c:v>
                </c:pt>
                <c:pt idx="963">
                  <c:v>1912.6142538122574</c:v>
                </c:pt>
                <c:pt idx="964">
                  <c:v>1912.6142538122574</c:v>
                </c:pt>
                <c:pt idx="965">
                  <c:v>1912.6142538122574</c:v>
                </c:pt>
                <c:pt idx="966">
                  <c:v>1912.6142538122574</c:v>
                </c:pt>
                <c:pt idx="967">
                  <c:v>1912.6142538122574</c:v>
                </c:pt>
                <c:pt idx="968">
                  <c:v>1912.6142538122574</c:v>
                </c:pt>
                <c:pt idx="969">
                  <c:v>1912.6142538122574</c:v>
                </c:pt>
                <c:pt idx="970">
                  <c:v>1912.6142538122574</c:v>
                </c:pt>
                <c:pt idx="971">
                  <c:v>1912.6142538122574</c:v>
                </c:pt>
                <c:pt idx="972">
                  <c:v>1912.6142538122574</c:v>
                </c:pt>
                <c:pt idx="973">
                  <c:v>1912.6142538122574</c:v>
                </c:pt>
                <c:pt idx="974">
                  <c:v>1912.6142538122574</c:v>
                </c:pt>
                <c:pt idx="975">
                  <c:v>1912.6142538122574</c:v>
                </c:pt>
                <c:pt idx="976">
                  <c:v>1912.6142538122574</c:v>
                </c:pt>
                <c:pt idx="977">
                  <c:v>1912.6142538122574</c:v>
                </c:pt>
                <c:pt idx="978">
                  <c:v>1912.6142538122574</c:v>
                </c:pt>
                <c:pt idx="979">
                  <c:v>1912.6142538122574</c:v>
                </c:pt>
                <c:pt idx="980">
                  <c:v>1912.6142538122574</c:v>
                </c:pt>
                <c:pt idx="981">
                  <c:v>1912.6142538122574</c:v>
                </c:pt>
                <c:pt idx="982">
                  <c:v>1912.6142538122574</c:v>
                </c:pt>
                <c:pt idx="983">
                  <c:v>1912.6142538122574</c:v>
                </c:pt>
                <c:pt idx="984">
                  <c:v>1912.6142538122574</c:v>
                </c:pt>
                <c:pt idx="985">
                  <c:v>1912.6142538122574</c:v>
                </c:pt>
                <c:pt idx="986">
                  <c:v>1912.6142538122574</c:v>
                </c:pt>
                <c:pt idx="987">
                  <c:v>1912.6142538122574</c:v>
                </c:pt>
                <c:pt idx="988">
                  <c:v>1912.6142538122574</c:v>
                </c:pt>
                <c:pt idx="989">
                  <c:v>1912.6142538122574</c:v>
                </c:pt>
                <c:pt idx="990">
                  <c:v>1912.6142538122574</c:v>
                </c:pt>
                <c:pt idx="991">
                  <c:v>1912.6142538122574</c:v>
                </c:pt>
                <c:pt idx="992">
                  <c:v>1912.6142538122574</c:v>
                </c:pt>
                <c:pt idx="993">
                  <c:v>1912.6142538122574</c:v>
                </c:pt>
                <c:pt idx="994">
                  <c:v>1912.6142538122574</c:v>
                </c:pt>
                <c:pt idx="995">
                  <c:v>1912.6142538122574</c:v>
                </c:pt>
                <c:pt idx="996">
                  <c:v>1912.6142538122574</c:v>
                </c:pt>
                <c:pt idx="997">
                  <c:v>1912.6142538122574</c:v>
                </c:pt>
                <c:pt idx="998">
                  <c:v>1912.6142538122574</c:v>
                </c:pt>
                <c:pt idx="999">
                  <c:v>1912.6142538122574</c:v>
                </c:pt>
                <c:pt idx="1000">
                  <c:v>1912.6142538122574</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3.7</c:v>
                </c:pt>
                <c:pt idx="1">
                  <c:v>3.71</c:v>
                </c:pt>
                <c:pt idx="2">
                  <c:v>3.7199999999999998</c:v>
                </c:pt>
                <c:pt idx="3">
                  <c:v>3.7299999999999995</c:v>
                </c:pt>
                <c:pt idx="4">
                  <c:v>3.7399999999999993</c:v>
                </c:pt>
                <c:pt idx="5">
                  <c:v>3.7499999999999991</c:v>
                </c:pt>
                <c:pt idx="6">
                  <c:v>3.7599999999999989</c:v>
                </c:pt>
                <c:pt idx="7">
                  <c:v>3.7699999999999987</c:v>
                </c:pt>
                <c:pt idx="8">
                  <c:v>3.7799999999999985</c:v>
                </c:pt>
                <c:pt idx="9">
                  <c:v>3.7899999999999983</c:v>
                </c:pt>
                <c:pt idx="10">
                  <c:v>3.799999999999998</c:v>
                </c:pt>
                <c:pt idx="11">
                  <c:v>3.8099999999999978</c:v>
                </c:pt>
                <c:pt idx="12">
                  <c:v>3.8199999999999976</c:v>
                </c:pt>
                <c:pt idx="13">
                  <c:v>3.8299999999999974</c:v>
                </c:pt>
                <c:pt idx="14">
                  <c:v>3.8399999999999972</c:v>
                </c:pt>
                <c:pt idx="15">
                  <c:v>3.849999999999997</c:v>
                </c:pt>
                <c:pt idx="16">
                  <c:v>3.8599999999999968</c:v>
                </c:pt>
                <c:pt idx="17">
                  <c:v>3.8699999999999966</c:v>
                </c:pt>
                <c:pt idx="18">
                  <c:v>3.8799999999999963</c:v>
                </c:pt>
                <c:pt idx="19">
                  <c:v>3.8899999999999961</c:v>
                </c:pt>
                <c:pt idx="20">
                  <c:v>3.8999999999999959</c:v>
                </c:pt>
                <c:pt idx="21">
                  <c:v>3.9099999999999957</c:v>
                </c:pt>
                <c:pt idx="22">
                  <c:v>3.9199999999999955</c:v>
                </c:pt>
                <c:pt idx="23">
                  <c:v>3.9299999999999953</c:v>
                </c:pt>
                <c:pt idx="24">
                  <c:v>3.9399999999999951</c:v>
                </c:pt>
                <c:pt idx="25">
                  <c:v>3.9499999999999948</c:v>
                </c:pt>
                <c:pt idx="26">
                  <c:v>3.9599999999999946</c:v>
                </c:pt>
                <c:pt idx="27">
                  <c:v>3.9699999999999944</c:v>
                </c:pt>
                <c:pt idx="28">
                  <c:v>3.9799999999999942</c:v>
                </c:pt>
                <c:pt idx="29">
                  <c:v>3.989999999999994</c:v>
                </c:pt>
                <c:pt idx="30">
                  <c:v>3.9999999999999938</c:v>
                </c:pt>
                <c:pt idx="31">
                  <c:v>4.0099999999999936</c:v>
                </c:pt>
                <c:pt idx="32">
                  <c:v>4.0199999999999934</c:v>
                </c:pt>
                <c:pt idx="33">
                  <c:v>4.0299999999999931</c:v>
                </c:pt>
                <c:pt idx="34">
                  <c:v>4.0399999999999929</c:v>
                </c:pt>
                <c:pt idx="35">
                  <c:v>4.0499999999999927</c:v>
                </c:pt>
                <c:pt idx="36">
                  <c:v>4.0599999999999925</c:v>
                </c:pt>
                <c:pt idx="37">
                  <c:v>4.0699999999999923</c:v>
                </c:pt>
                <c:pt idx="38">
                  <c:v>4.0799999999999921</c:v>
                </c:pt>
                <c:pt idx="39">
                  <c:v>4.0899999999999919</c:v>
                </c:pt>
                <c:pt idx="40">
                  <c:v>4.0999999999999917</c:v>
                </c:pt>
                <c:pt idx="41">
                  <c:v>4.1099999999999914</c:v>
                </c:pt>
                <c:pt idx="42">
                  <c:v>4.1199999999999912</c:v>
                </c:pt>
                <c:pt idx="43">
                  <c:v>4.129999999999991</c:v>
                </c:pt>
                <c:pt idx="44">
                  <c:v>4.1399999999999908</c:v>
                </c:pt>
                <c:pt idx="45">
                  <c:v>4.1499999999999906</c:v>
                </c:pt>
                <c:pt idx="46">
                  <c:v>4.1599999999999904</c:v>
                </c:pt>
                <c:pt idx="47">
                  <c:v>4.1699999999999902</c:v>
                </c:pt>
                <c:pt idx="48">
                  <c:v>4.1799999999999899</c:v>
                </c:pt>
                <c:pt idx="49">
                  <c:v>4.1899999999999897</c:v>
                </c:pt>
                <c:pt idx="50">
                  <c:v>4.1999999999999895</c:v>
                </c:pt>
                <c:pt idx="51">
                  <c:v>4.2099999999999893</c:v>
                </c:pt>
                <c:pt idx="52">
                  <c:v>4.2199999999999891</c:v>
                </c:pt>
                <c:pt idx="53">
                  <c:v>4.2299999999999889</c:v>
                </c:pt>
                <c:pt idx="54">
                  <c:v>4.2399999999999887</c:v>
                </c:pt>
                <c:pt idx="55">
                  <c:v>4.2499999999999885</c:v>
                </c:pt>
                <c:pt idx="56">
                  <c:v>4.2599999999999882</c:v>
                </c:pt>
                <c:pt idx="57">
                  <c:v>4.269999999999988</c:v>
                </c:pt>
                <c:pt idx="58">
                  <c:v>4.2799999999999878</c:v>
                </c:pt>
                <c:pt idx="59">
                  <c:v>4.2899999999999876</c:v>
                </c:pt>
                <c:pt idx="60">
                  <c:v>4.2999999999999874</c:v>
                </c:pt>
                <c:pt idx="61">
                  <c:v>4.3099999999999872</c:v>
                </c:pt>
                <c:pt idx="62">
                  <c:v>4.319999999999987</c:v>
                </c:pt>
                <c:pt idx="63">
                  <c:v>4.3299999999999867</c:v>
                </c:pt>
                <c:pt idx="64">
                  <c:v>4.3399999999999865</c:v>
                </c:pt>
                <c:pt idx="65">
                  <c:v>4.3499999999999863</c:v>
                </c:pt>
                <c:pt idx="66">
                  <c:v>4.3599999999999861</c:v>
                </c:pt>
                <c:pt idx="67">
                  <c:v>4.3699999999999859</c:v>
                </c:pt>
                <c:pt idx="68">
                  <c:v>4.3799999999999857</c:v>
                </c:pt>
                <c:pt idx="69">
                  <c:v>4.3899999999999855</c:v>
                </c:pt>
                <c:pt idx="70">
                  <c:v>4.3999999999999853</c:v>
                </c:pt>
                <c:pt idx="71">
                  <c:v>4.409999999999985</c:v>
                </c:pt>
                <c:pt idx="72">
                  <c:v>4.4199999999999848</c:v>
                </c:pt>
                <c:pt idx="73">
                  <c:v>4.4299999999999846</c:v>
                </c:pt>
                <c:pt idx="74">
                  <c:v>4.4399999999999844</c:v>
                </c:pt>
                <c:pt idx="75">
                  <c:v>4.4499999999999842</c:v>
                </c:pt>
                <c:pt idx="76">
                  <c:v>4.459999999999984</c:v>
                </c:pt>
                <c:pt idx="77">
                  <c:v>4.4699999999999838</c:v>
                </c:pt>
                <c:pt idx="78">
                  <c:v>4.4799999999999836</c:v>
                </c:pt>
                <c:pt idx="79">
                  <c:v>4.4899999999999833</c:v>
                </c:pt>
                <c:pt idx="80">
                  <c:v>4.4999999999999831</c:v>
                </c:pt>
                <c:pt idx="81">
                  <c:v>4.5099999999999829</c:v>
                </c:pt>
                <c:pt idx="82">
                  <c:v>4.5199999999999827</c:v>
                </c:pt>
                <c:pt idx="83">
                  <c:v>4.5299999999999825</c:v>
                </c:pt>
                <c:pt idx="84">
                  <c:v>4.5399999999999823</c:v>
                </c:pt>
                <c:pt idx="85">
                  <c:v>4.5499999999999821</c:v>
                </c:pt>
                <c:pt idx="86">
                  <c:v>4.5599999999999818</c:v>
                </c:pt>
                <c:pt idx="87">
                  <c:v>4.5699999999999816</c:v>
                </c:pt>
                <c:pt idx="88">
                  <c:v>4.5799999999999814</c:v>
                </c:pt>
                <c:pt idx="89">
                  <c:v>4.5899999999999812</c:v>
                </c:pt>
                <c:pt idx="90">
                  <c:v>4.599999999999981</c:v>
                </c:pt>
                <c:pt idx="91">
                  <c:v>4.6099999999999808</c:v>
                </c:pt>
                <c:pt idx="92">
                  <c:v>4.6199999999999806</c:v>
                </c:pt>
                <c:pt idx="93">
                  <c:v>4.6299999999999804</c:v>
                </c:pt>
                <c:pt idx="94">
                  <c:v>4.6399999999999801</c:v>
                </c:pt>
                <c:pt idx="95">
                  <c:v>4.6499999999999799</c:v>
                </c:pt>
                <c:pt idx="96">
                  <c:v>4.6599999999999797</c:v>
                </c:pt>
                <c:pt idx="97">
                  <c:v>4.6699999999999795</c:v>
                </c:pt>
                <c:pt idx="98">
                  <c:v>4.6799999999999793</c:v>
                </c:pt>
                <c:pt idx="99">
                  <c:v>4.6899999999999791</c:v>
                </c:pt>
                <c:pt idx="100">
                  <c:v>4.6999999999999789</c:v>
                </c:pt>
                <c:pt idx="101">
                  <c:v>4.7099999999999786</c:v>
                </c:pt>
                <c:pt idx="102">
                  <c:v>4.7199999999999784</c:v>
                </c:pt>
                <c:pt idx="103">
                  <c:v>4.7299999999999782</c:v>
                </c:pt>
                <c:pt idx="104">
                  <c:v>4.739999999999978</c:v>
                </c:pt>
                <c:pt idx="105">
                  <c:v>4.7499999999999778</c:v>
                </c:pt>
                <c:pt idx="106">
                  <c:v>4.7599999999999776</c:v>
                </c:pt>
                <c:pt idx="107">
                  <c:v>4.7699999999999774</c:v>
                </c:pt>
                <c:pt idx="108">
                  <c:v>4.7799999999999772</c:v>
                </c:pt>
                <c:pt idx="109">
                  <c:v>4.7899999999999769</c:v>
                </c:pt>
                <c:pt idx="110">
                  <c:v>4.7999999999999767</c:v>
                </c:pt>
                <c:pt idx="111">
                  <c:v>4.8099999999999765</c:v>
                </c:pt>
                <c:pt idx="112">
                  <c:v>4.8199999999999763</c:v>
                </c:pt>
                <c:pt idx="113">
                  <c:v>4.8299999999999761</c:v>
                </c:pt>
                <c:pt idx="114">
                  <c:v>4.8399999999999759</c:v>
                </c:pt>
                <c:pt idx="115">
                  <c:v>4.8499999999999757</c:v>
                </c:pt>
                <c:pt idx="116">
                  <c:v>4.8599999999999755</c:v>
                </c:pt>
                <c:pt idx="117">
                  <c:v>4.8699999999999752</c:v>
                </c:pt>
                <c:pt idx="118">
                  <c:v>4.879999999999975</c:v>
                </c:pt>
                <c:pt idx="119">
                  <c:v>4.8899999999999748</c:v>
                </c:pt>
                <c:pt idx="120">
                  <c:v>4.8999999999999746</c:v>
                </c:pt>
                <c:pt idx="121">
                  <c:v>4.9099999999999744</c:v>
                </c:pt>
                <c:pt idx="122">
                  <c:v>4.9199999999999742</c:v>
                </c:pt>
                <c:pt idx="123">
                  <c:v>4.929999999999974</c:v>
                </c:pt>
                <c:pt idx="124">
                  <c:v>4.9399999999999737</c:v>
                </c:pt>
                <c:pt idx="125">
                  <c:v>4.9499999999999735</c:v>
                </c:pt>
                <c:pt idx="126">
                  <c:v>4.9599999999999733</c:v>
                </c:pt>
                <c:pt idx="127">
                  <c:v>4.9699999999999731</c:v>
                </c:pt>
                <c:pt idx="128">
                  <c:v>4.9799999999999729</c:v>
                </c:pt>
                <c:pt idx="129">
                  <c:v>4.9899999999999727</c:v>
                </c:pt>
                <c:pt idx="130">
                  <c:v>4.9999999999999725</c:v>
                </c:pt>
                <c:pt idx="131">
                  <c:v>5.0099999999999723</c:v>
                </c:pt>
                <c:pt idx="132">
                  <c:v>5.019999999999972</c:v>
                </c:pt>
                <c:pt idx="133">
                  <c:v>5.0299999999999718</c:v>
                </c:pt>
                <c:pt idx="134">
                  <c:v>5.0399999999999716</c:v>
                </c:pt>
                <c:pt idx="135">
                  <c:v>5.0499999999999714</c:v>
                </c:pt>
                <c:pt idx="136">
                  <c:v>5.0599999999999712</c:v>
                </c:pt>
                <c:pt idx="137">
                  <c:v>5.069999999999971</c:v>
                </c:pt>
                <c:pt idx="138">
                  <c:v>5.0799999999999708</c:v>
                </c:pt>
                <c:pt idx="139">
                  <c:v>5.0899999999999705</c:v>
                </c:pt>
                <c:pt idx="140">
                  <c:v>5.0999999999999703</c:v>
                </c:pt>
                <c:pt idx="141">
                  <c:v>5.1099999999999701</c:v>
                </c:pt>
                <c:pt idx="142">
                  <c:v>5.1199999999999699</c:v>
                </c:pt>
                <c:pt idx="143">
                  <c:v>5.1299999999999697</c:v>
                </c:pt>
                <c:pt idx="144">
                  <c:v>5.1399999999999695</c:v>
                </c:pt>
                <c:pt idx="145">
                  <c:v>5.1499999999999693</c:v>
                </c:pt>
                <c:pt idx="146">
                  <c:v>5.1599999999999691</c:v>
                </c:pt>
                <c:pt idx="147">
                  <c:v>5.1699999999999688</c:v>
                </c:pt>
                <c:pt idx="148">
                  <c:v>5.1799999999999686</c:v>
                </c:pt>
                <c:pt idx="149">
                  <c:v>5.1899999999999684</c:v>
                </c:pt>
                <c:pt idx="150">
                  <c:v>5.1999999999999682</c:v>
                </c:pt>
                <c:pt idx="151">
                  <c:v>5.209999999999968</c:v>
                </c:pt>
                <c:pt idx="152">
                  <c:v>5.2199999999999678</c:v>
                </c:pt>
                <c:pt idx="153">
                  <c:v>5.2299999999999676</c:v>
                </c:pt>
                <c:pt idx="154">
                  <c:v>5.2399999999999674</c:v>
                </c:pt>
                <c:pt idx="155">
                  <c:v>5.2499999999999671</c:v>
                </c:pt>
                <c:pt idx="156">
                  <c:v>5.2599999999999669</c:v>
                </c:pt>
                <c:pt idx="157">
                  <c:v>5.2699999999999667</c:v>
                </c:pt>
                <c:pt idx="158">
                  <c:v>5.2799999999999665</c:v>
                </c:pt>
                <c:pt idx="159">
                  <c:v>5.2899999999999663</c:v>
                </c:pt>
                <c:pt idx="160">
                  <c:v>5.2999999999999661</c:v>
                </c:pt>
                <c:pt idx="161">
                  <c:v>5.3099999999999659</c:v>
                </c:pt>
                <c:pt idx="162">
                  <c:v>5.3199999999999656</c:v>
                </c:pt>
                <c:pt idx="163">
                  <c:v>5.3299999999999654</c:v>
                </c:pt>
                <c:pt idx="164">
                  <c:v>5.3399999999999652</c:v>
                </c:pt>
                <c:pt idx="165">
                  <c:v>5.349999999999965</c:v>
                </c:pt>
                <c:pt idx="166">
                  <c:v>5.3599999999999648</c:v>
                </c:pt>
                <c:pt idx="167">
                  <c:v>5.3699999999999646</c:v>
                </c:pt>
                <c:pt idx="168">
                  <c:v>5.3799999999999644</c:v>
                </c:pt>
                <c:pt idx="169">
                  <c:v>5.3899999999999642</c:v>
                </c:pt>
                <c:pt idx="170">
                  <c:v>5.3999999999999639</c:v>
                </c:pt>
                <c:pt idx="171">
                  <c:v>5.4099999999999637</c:v>
                </c:pt>
                <c:pt idx="172">
                  <c:v>5.4199999999999635</c:v>
                </c:pt>
                <c:pt idx="173">
                  <c:v>5.4299999999999633</c:v>
                </c:pt>
                <c:pt idx="174">
                  <c:v>5.4399999999999631</c:v>
                </c:pt>
                <c:pt idx="175">
                  <c:v>5.4499999999999629</c:v>
                </c:pt>
                <c:pt idx="176">
                  <c:v>5.4599999999999627</c:v>
                </c:pt>
                <c:pt idx="177">
                  <c:v>5.4699999999999624</c:v>
                </c:pt>
                <c:pt idx="178">
                  <c:v>5.4799999999999622</c:v>
                </c:pt>
                <c:pt idx="179">
                  <c:v>5.489999999999962</c:v>
                </c:pt>
                <c:pt idx="180">
                  <c:v>5.4999999999999618</c:v>
                </c:pt>
                <c:pt idx="181">
                  <c:v>5.5099999999999616</c:v>
                </c:pt>
                <c:pt idx="182">
                  <c:v>5.5199999999999614</c:v>
                </c:pt>
                <c:pt idx="183">
                  <c:v>5.5299999999999612</c:v>
                </c:pt>
                <c:pt idx="184">
                  <c:v>5.539999999999961</c:v>
                </c:pt>
                <c:pt idx="185">
                  <c:v>5.5499999999999607</c:v>
                </c:pt>
                <c:pt idx="186">
                  <c:v>5.5599999999999605</c:v>
                </c:pt>
                <c:pt idx="187">
                  <c:v>5.5699999999999603</c:v>
                </c:pt>
                <c:pt idx="188">
                  <c:v>5.5799999999999601</c:v>
                </c:pt>
                <c:pt idx="189">
                  <c:v>5.5899999999999599</c:v>
                </c:pt>
                <c:pt idx="190">
                  <c:v>5.5999999999999597</c:v>
                </c:pt>
                <c:pt idx="191">
                  <c:v>5.6099999999999595</c:v>
                </c:pt>
                <c:pt idx="192">
                  <c:v>5.6199999999999593</c:v>
                </c:pt>
                <c:pt idx="193">
                  <c:v>5.629999999999959</c:v>
                </c:pt>
                <c:pt idx="194">
                  <c:v>5.6399999999999588</c:v>
                </c:pt>
                <c:pt idx="195">
                  <c:v>5.6499999999999586</c:v>
                </c:pt>
                <c:pt idx="196">
                  <c:v>5.6599999999999584</c:v>
                </c:pt>
                <c:pt idx="197">
                  <c:v>5.6699999999999582</c:v>
                </c:pt>
                <c:pt idx="198">
                  <c:v>5.679999999999958</c:v>
                </c:pt>
                <c:pt idx="199">
                  <c:v>5.6899999999999578</c:v>
                </c:pt>
                <c:pt idx="200">
                  <c:v>5.6999999999999575</c:v>
                </c:pt>
                <c:pt idx="201">
                  <c:v>5.7999999999999572</c:v>
                </c:pt>
                <c:pt idx="202">
                  <c:v>5.8999999999999568</c:v>
                </c:pt>
                <c:pt idx="203">
                  <c:v>5.9999999999999565</c:v>
                </c:pt>
                <c:pt idx="204">
                  <c:v>6.0999999999999561</c:v>
                </c:pt>
                <c:pt idx="205">
                  <c:v>6.1999999999999558</c:v>
                </c:pt>
                <c:pt idx="206">
                  <c:v>6.2999999999999554</c:v>
                </c:pt>
                <c:pt idx="207">
                  <c:v>6.3999999999999551</c:v>
                </c:pt>
                <c:pt idx="208">
                  <c:v>6.4999999999999547</c:v>
                </c:pt>
                <c:pt idx="209">
                  <c:v>6.5999999999999543</c:v>
                </c:pt>
                <c:pt idx="210">
                  <c:v>6.699999999999954</c:v>
                </c:pt>
                <c:pt idx="211">
                  <c:v>6.7999999999999536</c:v>
                </c:pt>
                <c:pt idx="212">
                  <c:v>6.8999999999999533</c:v>
                </c:pt>
                <c:pt idx="213">
                  <c:v>6.9999999999999529</c:v>
                </c:pt>
                <c:pt idx="214">
                  <c:v>7.0999999999999526</c:v>
                </c:pt>
                <c:pt idx="215">
                  <c:v>7.1999999999999522</c:v>
                </c:pt>
                <c:pt idx="216">
                  <c:v>7.2999999999999519</c:v>
                </c:pt>
                <c:pt idx="217">
                  <c:v>7.3999999999999515</c:v>
                </c:pt>
                <c:pt idx="218">
                  <c:v>7.4999999999999512</c:v>
                </c:pt>
                <c:pt idx="219">
                  <c:v>7.5999999999999508</c:v>
                </c:pt>
                <c:pt idx="220">
                  <c:v>7.6999999999999504</c:v>
                </c:pt>
                <c:pt idx="221">
                  <c:v>7.7999999999999501</c:v>
                </c:pt>
                <c:pt idx="222">
                  <c:v>7.8999999999999497</c:v>
                </c:pt>
                <c:pt idx="223">
                  <c:v>7.9999999999999494</c:v>
                </c:pt>
                <c:pt idx="224">
                  <c:v>8.0999999999999499</c:v>
                </c:pt>
                <c:pt idx="225">
                  <c:v>8.1999999999999496</c:v>
                </c:pt>
                <c:pt idx="226">
                  <c:v>8.2999999999999492</c:v>
                </c:pt>
                <c:pt idx="227">
                  <c:v>8.3999999999999488</c:v>
                </c:pt>
                <c:pt idx="228">
                  <c:v>8.4999999999999485</c:v>
                </c:pt>
                <c:pt idx="229">
                  <c:v>8.5999999999999481</c:v>
                </c:pt>
                <c:pt idx="230">
                  <c:v>8.6999999999999478</c:v>
                </c:pt>
                <c:pt idx="231">
                  <c:v>8.7999999999999474</c:v>
                </c:pt>
                <c:pt idx="232">
                  <c:v>8.8999999999999471</c:v>
                </c:pt>
                <c:pt idx="233">
                  <c:v>8.9999999999999467</c:v>
                </c:pt>
                <c:pt idx="234">
                  <c:v>9.0999999999999464</c:v>
                </c:pt>
                <c:pt idx="235">
                  <c:v>9.199999999999946</c:v>
                </c:pt>
                <c:pt idx="236">
                  <c:v>9.2999999999999456</c:v>
                </c:pt>
                <c:pt idx="237">
                  <c:v>9.3999999999999453</c:v>
                </c:pt>
                <c:pt idx="238">
                  <c:v>9.4999999999999449</c:v>
                </c:pt>
                <c:pt idx="239">
                  <c:v>9.5999999999999446</c:v>
                </c:pt>
                <c:pt idx="240">
                  <c:v>9.6999999999999442</c:v>
                </c:pt>
                <c:pt idx="241">
                  <c:v>9.7999999999999439</c:v>
                </c:pt>
                <c:pt idx="242">
                  <c:v>9.8999999999999435</c:v>
                </c:pt>
                <c:pt idx="243">
                  <c:v>9.9999999999999432</c:v>
                </c:pt>
                <c:pt idx="244">
                  <c:v>10.099999999999943</c:v>
                </c:pt>
                <c:pt idx="245">
                  <c:v>10.199999999999942</c:v>
                </c:pt>
                <c:pt idx="246">
                  <c:v>10.299999999999942</c:v>
                </c:pt>
                <c:pt idx="247">
                  <c:v>10.399999999999942</c:v>
                </c:pt>
                <c:pt idx="248">
                  <c:v>10.499999999999941</c:v>
                </c:pt>
                <c:pt idx="249">
                  <c:v>10.599999999999941</c:v>
                </c:pt>
                <c:pt idx="250">
                  <c:v>10.699999999999941</c:v>
                </c:pt>
                <c:pt idx="251">
                  <c:v>10.79999999999994</c:v>
                </c:pt>
                <c:pt idx="252">
                  <c:v>10.89999999999994</c:v>
                </c:pt>
                <c:pt idx="253">
                  <c:v>10.99999999999994</c:v>
                </c:pt>
                <c:pt idx="254">
                  <c:v>11.099999999999939</c:v>
                </c:pt>
                <c:pt idx="255">
                  <c:v>11.199999999999939</c:v>
                </c:pt>
                <c:pt idx="256">
                  <c:v>11.299999999999939</c:v>
                </c:pt>
                <c:pt idx="257">
                  <c:v>11.399999999999938</c:v>
                </c:pt>
                <c:pt idx="258">
                  <c:v>11.499999999999938</c:v>
                </c:pt>
                <c:pt idx="259">
                  <c:v>11.599999999999937</c:v>
                </c:pt>
                <c:pt idx="260">
                  <c:v>11.699999999999937</c:v>
                </c:pt>
                <c:pt idx="261">
                  <c:v>11.799999999999937</c:v>
                </c:pt>
                <c:pt idx="262">
                  <c:v>11.899999999999936</c:v>
                </c:pt>
                <c:pt idx="263">
                  <c:v>11.999999999999936</c:v>
                </c:pt>
                <c:pt idx="264">
                  <c:v>12.099999999999936</c:v>
                </c:pt>
                <c:pt idx="265">
                  <c:v>12.199999999999935</c:v>
                </c:pt>
                <c:pt idx="266">
                  <c:v>12.299999999999935</c:v>
                </c:pt>
                <c:pt idx="267">
                  <c:v>12.399999999999935</c:v>
                </c:pt>
                <c:pt idx="268">
                  <c:v>12.499999999999934</c:v>
                </c:pt>
                <c:pt idx="269">
                  <c:v>12.599999999999934</c:v>
                </c:pt>
                <c:pt idx="270">
                  <c:v>12.699999999999934</c:v>
                </c:pt>
                <c:pt idx="271">
                  <c:v>12.799999999999933</c:v>
                </c:pt>
                <c:pt idx="272">
                  <c:v>12.899999999999933</c:v>
                </c:pt>
                <c:pt idx="273">
                  <c:v>12.999999999999932</c:v>
                </c:pt>
                <c:pt idx="274">
                  <c:v>13.099999999999932</c:v>
                </c:pt>
                <c:pt idx="275">
                  <c:v>13.199999999999932</c:v>
                </c:pt>
                <c:pt idx="276">
                  <c:v>13.299999999999931</c:v>
                </c:pt>
                <c:pt idx="277">
                  <c:v>13.399999999999931</c:v>
                </c:pt>
                <c:pt idx="278">
                  <c:v>13.499999999999931</c:v>
                </c:pt>
                <c:pt idx="279">
                  <c:v>13.59999999999993</c:v>
                </c:pt>
                <c:pt idx="280">
                  <c:v>13.69999999999993</c:v>
                </c:pt>
                <c:pt idx="281">
                  <c:v>13.79999999999993</c:v>
                </c:pt>
                <c:pt idx="282">
                  <c:v>13.899999999999929</c:v>
                </c:pt>
                <c:pt idx="283">
                  <c:v>13.999999999999929</c:v>
                </c:pt>
                <c:pt idx="284">
                  <c:v>14.099999999999929</c:v>
                </c:pt>
                <c:pt idx="285">
                  <c:v>14.199999999999928</c:v>
                </c:pt>
                <c:pt idx="286">
                  <c:v>14.299999999999928</c:v>
                </c:pt>
                <c:pt idx="287">
                  <c:v>14.399999999999928</c:v>
                </c:pt>
                <c:pt idx="288">
                  <c:v>14.499999999999927</c:v>
                </c:pt>
                <c:pt idx="289">
                  <c:v>14.599999999999927</c:v>
                </c:pt>
                <c:pt idx="290">
                  <c:v>14.699999999999926</c:v>
                </c:pt>
                <c:pt idx="291">
                  <c:v>14.799999999999926</c:v>
                </c:pt>
                <c:pt idx="292">
                  <c:v>14.899999999999926</c:v>
                </c:pt>
                <c:pt idx="293">
                  <c:v>14.999999999999925</c:v>
                </c:pt>
                <c:pt idx="294">
                  <c:v>15.099999999999925</c:v>
                </c:pt>
                <c:pt idx="295">
                  <c:v>15.199999999999925</c:v>
                </c:pt>
                <c:pt idx="296">
                  <c:v>15.299999999999924</c:v>
                </c:pt>
                <c:pt idx="297">
                  <c:v>15.399999999999924</c:v>
                </c:pt>
                <c:pt idx="298">
                  <c:v>15.499999999999924</c:v>
                </c:pt>
                <c:pt idx="299">
                  <c:v>15.599999999999923</c:v>
                </c:pt>
                <c:pt idx="300">
                  <c:v>15.699999999999923</c:v>
                </c:pt>
                <c:pt idx="301">
                  <c:v>15.799999999999923</c:v>
                </c:pt>
                <c:pt idx="302">
                  <c:v>15.899999999999922</c:v>
                </c:pt>
                <c:pt idx="303">
                  <c:v>15.999999999999922</c:v>
                </c:pt>
                <c:pt idx="304">
                  <c:v>16.099999999999923</c:v>
                </c:pt>
                <c:pt idx="305">
                  <c:v>16.199999999999925</c:v>
                </c:pt>
                <c:pt idx="306">
                  <c:v>16.299999999999926</c:v>
                </c:pt>
                <c:pt idx="307">
                  <c:v>16.399999999999928</c:v>
                </c:pt>
                <c:pt idx="308">
                  <c:v>16.499999999999929</c:v>
                </c:pt>
                <c:pt idx="309">
                  <c:v>16.59999999999993</c:v>
                </c:pt>
                <c:pt idx="310">
                  <c:v>16.699999999999932</c:v>
                </c:pt>
                <c:pt idx="311">
                  <c:v>16.799999999999933</c:v>
                </c:pt>
                <c:pt idx="312">
                  <c:v>16.899999999999935</c:v>
                </c:pt>
                <c:pt idx="313">
                  <c:v>16.999999999999936</c:v>
                </c:pt>
                <c:pt idx="314">
                  <c:v>17.099999999999937</c:v>
                </c:pt>
                <c:pt idx="315">
                  <c:v>17.199999999999939</c:v>
                </c:pt>
                <c:pt idx="316">
                  <c:v>17.29999999999994</c:v>
                </c:pt>
                <c:pt idx="317">
                  <c:v>17.399999999999942</c:v>
                </c:pt>
                <c:pt idx="318">
                  <c:v>17.499999999999943</c:v>
                </c:pt>
                <c:pt idx="319">
                  <c:v>17.599999999999945</c:v>
                </c:pt>
                <c:pt idx="320">
                  <c:v>17.699999999999946</c:v>
                </c:pt>
                <c:pt idx="321">
                  <c:v>17.799999999999947</c:v>
                </c:pt>
                <c:pt idx="322">
                  <c:v>17.899999999999949</c:v>
                </c:pt>
                <c:pt idx="323">
                  <c:v>17.99999999999995</c:v>
                </c:pt>
                <c:pt idx="324">
                  <c:v>18.099999999999952</c:v>
                </c:pt>
                <c:pt idx="325">
                  <c:v>18.199999999999953</c:v>
                </c:pt>
                <c:pt idx="326">
                  <c:v>18.299999999999955</c:v>
                </c:pt>
                <c:pt idx="327">
                  <c:v>18.399999999999956</c:v>
                </c:pt>
                <c:pt idx="328">
                  <c:v>18.499999999999957</c:v>
                </c:pt>
                <c:pt idx="329">
                  <c:v>18.599999999999959</c:v>
                </c:pt>
                <c:pt idx="330">
                  <c:v>18.69999999999996</c:v>
                </c:pt>
                <c:pt idx="331">
                  <c:v>18.799999999999962</c:v>
                </c:pt>
                <c:pt idx="332">
                  <c:v>18.899999999999963</c:v>
                </c:pt>
                <c:pt idx="333">
                  <c:v>18.999999999999964</c:v>
                </c:pt>
                <c:pt idx="334">
                  <c:v>19.099999999999966</c:v>
                </c:pt>
                <c:pt idx="335">
                  <c:v>19.199999999999967</c:v>
                </c:pt>
                <c:pt idx="336">
                  <c:v>19.299999999999969</c:v>
                </c:pt>
                <c:pt idx="337">
                  <c:v>19.39999999999997</c:v>
                </c:pt>
                <c:pt idx="338">
                  <c:v>19.499999999999972</c:v>
                </c:pt>
                <c:pt idx="339">
                  <c:v>19.599999999999973</c:v>
                </c:pt>
                <c:pt idx="340">
                  <c:v>19.699999999999974</c:v>
                </c:pt>
                <c:pt idx="341">
                  <c:v>19.799999999999976</c:v>
                </c:pt>
                <c:pt idx="342">
                  <c:v>19.899999999999977</c:v>
                </c:pt>
                <c:pt idx="343">
                  <c:v>19.999999999999979</c:v>
                </c:pt>
                <c:pt idx="344">
                  <c:v>20.09999999999998</c:v>
                </c:pt>
                <c:pt idx="345">
                  <c:v>20.199999999999982</c:v>
                </c:pt>
                <c:pt idx="346">
                  <c:v>20.299999999999983</c:v>
                </c:pt>
                <c:pt idx="347">
                  <c:v>20.399999999999984</c:v>
                </c:pt>
                <c:pt idx="348">
                  <c:v>20.499999999999986</c:v>
                </c:pt>
                <c:pt idx="349">
                  <c:v>20.599999999999987</c:v>
                </c:pt>
                <c:pt idx="350">
                  <c:v>20.699999999999989</c:v>
                </c:pt>
                <c:pt idx="351">
                  <c:v>20.79999999999999</c:v>
                </c:pt>
                <c:pt idx="352">
                  <c:v>20.899999999999991</c:v>
                </c:pt>
                <c:pt idx="353">
                  <c:v>20.999999999999993</c:v>
                </c:pt>
                <c:pt idx="354">
                  <c:v>21.099999999999994</c:v>
                </c:pt>
                <c:pt idx="355">
                  <c:v>21.199999999999996</c:v>
                </c:pt>
                <c:pt idx="356">
                  <c:v>21.299999999999997</c:v>
                </c:pt>
                <c:pt idx="357">
                  <c:v>21.4</c:v>
                </c:pt>
                <c:pt idx="358">
                  <c:v>21.5</c:v>
                </c:pt>
                <c:pt idx="359">
                  <c:v>21.6</c:v>
                </c:pt>
                <c:pt idx="360">
                  <c:v>21.700000000000003</c:v>
                </c:pt>
                <c:pt idx="361">
                  <c:v>21.800000000000004</c:v>
                </c:pt>
                <c:pt idx="362">
                  <c:v>21.900000000000006</c:v>
                </c:pt>
                <c:pt idx="363">
                  <c:v>22.000000000000007</c:v>
                </c:pt>
                <c:pt idx="364">
                  <c:v>22.100000000000009</c:v>
                </c:pt>
                <c:pt idx="365">
                  <c:v>22.20000000000001</c:v>
                </c:pt>
                <c:pt idx="366">
                  <c:v>22.300000000000011</c:v>
                </c:pt>
                <c:pt idx="367">
                  <c:v>22.400000000000013</c:v>
                </c:pt>
                <c:pt idx="368">
                  <c:v>22.500000000000014</c:v>
                </c:pt>
                <c:pt idx="369">
                  <c:v>22.600000000000016</c:v>
                </c:pt>
                <c:pt idx="370">
                  <c:v>22.700000000000017</c:v>
                </c:pt>
                <c:pt idx="371">
                  <c:v>22.800000000000018</c:v>
                </c:pt>
                <c:pt idx="372">
                  <c:v>22.90000000000002</c:v>
                </c:pt>
                <c:pt idx="373">
                  <c:v>23.000000000000021</c:v>
                </c:pt>
                <c:pt idx="374">
                  <c:v>23.100000000000023</c:v>
                </c:pt>
                <c:pt idx="375">
                  <c:v>23.200000000000024</c:v>
                </c:pt>
                <c:pt idx="376">
                  <c:v>23.300000000000026</c:v>
                </c:pt>
                <c:pt idx="377">
                  <c:v>23.400000000000027</c:v>
                </c:pt>
                <c:pt idx="378">
                  <c:v>23.500000000000028</c:v>
                </c:pt>
                <c:pt idx="379">
                  <c:v>23.60000000000003</c:v>
                </c:pt>
                <c:pt idx="380">
                  <c:v>23.700000000000031</c:v>
                </c:pt>
                <c:pt idx="381">
                  <c:v>23.800000000000033</c:v>
                </c:pt>
                <c:pt idx="382">
                  <c:v>23.900000000000034</c:v>
                </c:pt>
                <c:pt idx="383">
                  <c:v>24.000000000000036</c:v>
                </c:pt>
                <c:pt idx="384">
                  <c:v>24.100000000000037</c:v>
                </c:pt>
                <c:pt idx="385">
                  <c:v>24.200000000000038</c:v>
                </c:pt>
                <c:pt idx="386">
                  <c:v>24.30000000000004</c:v>
                </c:pt>
                <c:pt idx="387">
                  <c:v>24.400000000000041</c:v>
                </c:pt>
                <c:pt idx="388">
                  <c:v>24.500000000000043</c:v>
                </c:pt>
                <c:pt idx="389">
                  <c:v>24.600000000000044</c:v>
                </c:pt>
                <c:pt idx="390">
                  <c:v>24.700000000000045</c:v>
                </c:pt>
                <c:pt idx="391">
                  <c:v>24.800000000000047</c:v>
                </c:pt>
                <c:pt idx="392">
                  <c:v>24.900000000000048</c:v>
                </c:pt>
                <c:pt idx="393">
                  <c:v>25.00000000000005</c:v>
                </c:pt>
                <c:pt idx="394">
                  <c:v>25.100000000000051</c:v>
                </c:pt>
                <c:pt idx="395">
                  <c:v>25.200000000000053</c:v>
                </c:pt>
                <c:pt idx="396">
                  <c:v>25.300000000000054</c:v>
                </c:pt>
                <c:pt idx="397">
                  <c:v>25.400000000000055</c:v>
                </c:pt>
                <c:pt idx="398">
                  <c:v>25.500000000000057</c:v>
                </c:pt>
                <c:pt idx="399">
                  <c:v>25.600000000000058</c:v>
                </c:pt>
                <c:pt idx="400">
                  <c:v>25.70000000000006</c:v>
                </c:pt>
                <c:pt idx="401">
                  <c:v>25.800000000000061</c:v>
                </c:pt>
                <c:pt idx="402">
                  <c:v>25.900000000000063</c:v>
                </c:pt>
                <c:pt idx="403">
                  <c:v>26.000000000000064</c:v>
                </c:pt>
                <c:pt idx="404">
                  <c:v>26.100000000000065</c:v>
                </c:pt>
                <c:pt idx="405">
                  <c:v>26.200000000000067</c:v>
                </c:pt>
                <c:pt idx="406">
                  <c:v>26.300000000000068</c:v>
                </c:pt>
                <c:pt idx="407">
                  <c:v>26.40000000000007</c:v>
                </c:pt>
                <c:pt idx="408">
                  <c:v>26.500000000000071</c:v>
                </c:pt>
                <c:pt idx="409">
                  <c:v>26.600000000000072</c:v>
                </c:pt>
                <c:pt idx="410">
                  <c:v>26.700000000000074</c:v>
                </c:pt>
                <c:pt idx="411">
                  <c:v>26.800000000000075</c:v>
                </c:pt>
                <c:pt idx="412">
                  <c:v>26.900000000000077</c:v>
                </c:pt>
                <c:pt idx="413">
                  <c:v>27.000000000000078</c:v>
                </c:pt>
                <c:pt idx="414">
                  <c:v>27.10000000000008</c:v>
                </c:pt>
                <c:pt idx="415">
                  <c:v>27.200000000000081</c:v>
                </c:pt>
                <c:pt idx="416">
                  <c:v>27.300000000000082</c:v>
                </c:pt>
                <c:pt idx="417">
                  <c:v>27.400000000000084</c:v>
                </c:pt>
                <c:pt idx="418">
                  <c:v>27.500000000000085</c:v>
                </c:pt>
                <c:pt idx="419">
                  <c:v>27.600000000000087</c:v>
                </c:pt>
                <c:pt idx="420">
                  <c:v>27.700000000000088</c:v>
                </c:pt>
                <c:pt idx="421">
                  <c:v>27.80000000000009</c:v>
                </c:pt>
                <c:pt idx="422">
                  <c:v>27.900000000000091</c:v>
                </c:pt>
                <c:pt idx="423">
                  <c:v>28.000000000000092</c:v>
                </c:pt>
                <c:pt idx="424">
                  <c:v>28.100000000000094</c:v>
                </c:pt>
                <c:pt idx="425">
                  <c:v>28.200000000000095</c:v>
                </c:pt>
                <c:pt idx="426">
                  <c:v>28.300000000000097</c:v>
                </c:pt>
                <c:pt idx="427">
                  <c:v>28.400000000000098</c:v>
                </c:pt>
                <c:pt idx="428">
                  <c:v>28.500000000000099</c:v>
                </c:pt>
                <c:pt idx="429">
                  <c:v>28.600000000000101</c:v>
                </c:pt>
                <c:pt idx="430">
                  <c:v>28.700000000000102</c:v>
                </c:pt>
                <c:pt idx="431">
                  <c:v>28.800000000000104</c:v>
                </c:pt>
                <c:pt idx="432">
                  <c:v>28.900000000000105</c:v>
                </c:pt>
                <c:pt idx="433">
                  <c:v>29.000000000000107</c:v>
                </c:pt>
                <c:pt idx="434">
                  <c:v>29.100000000000108</c:v>
                </c:pt>
                <c:pt idx="435">
                  <c:v>29.200000000000109</c:v>
                </c:pt>
                <c:pt idx="436">
                  <c:v>29.300000000000111</c:v>
                </c:pt>
                <c:pt idx="437">
                  <c:v>29.400000000000112</c:v>
                </c:pt>
                <c:pt idx="438">
                  <c:v>29.500000000000114</c:v>
                </c:pt>
                <c:pt idx="439">
                  <c:v>29.600000000000115</c:v>
                </c:pt>
                <c:pt idx="440">
                  <c:v>29.700000000000117</c:v>
                </c:pt>
                <c:pt idx="441">
                  <c:v>29.800000000000118</c:v>
                </c:pt>
                <c:pt idx="442">
                  <c:v>29.900000000000119</c:v>
                </c:pt>
                <c:pt idx="443">
                  <c:v>30.000000000000121</c:v>
                </c:pt>
                <c:pt idx="444">
                  <c:v>30.100000000000122</c:v>
                </c:pt>
                <c:pt idx="445">
                  <c:v>30.200000000000124</c:v>
                </c:pt>
                <c:pt idx="446">
                  <c:v>30.300000000000125</c:v>
                </c:pt>
                <c:pt idx="447">
                  <c:v>30.400000000000126</c:v>
                </c:pt>
                <c:pt idx="448">
                  <c:v>30.500000000000128</c:v>
                </c:pt>
                <c:pt idx="449">
                  <c:v>30.600000000000129</c:v>
                </c:pt>
                <c:pt idx="450">
                  <c:v>30.700000000000131</c:v>
                </c:pt>
                <c:pt idx="451">
                  <c:v>30.800000000000132</c:v>
                </c:pt>
                <c:pt idx="452">
                  <c:v>30.900000000000134</c:v>
                </c:pt>
                <c:pt idx="453">
                  <c:v>31.000000000000135</c:v>
                </c:pt>
                <c:pt idx="454">
                  <c:v>31.100000000000136</c:v>
                </c:pt>
                <c:pt idx="455">
                  <c:v>31.200000000000138</c:v>
                </c:pt>
                <c:pt idx="456">
                  <c:v>31.300000000000139</c:v>
                </c:pt>
                <c:pt idx="457">
                  <c:v>31.400000000000141</c:v>
                </c:pt>
                <c:pt idx="458">
                  <c:v>31.500000000000142</c:v>
                </c:pt>
                <c:pt idx="459">
                  <c:v>31.600000000000144</c:v>
                </c:pt>
                <c:pt idx="460">
                  <c:v>31.700000000000145</c:v>
                </c:pt>
                <c:pt idx="461">
                  <c:v>31.800000000000146</c:v>
                </c:pt>
                <c:pt idx="462">
                  <c:v>31.900000000000148</c:v>
                </c:pt>
                <c:pt idx="463">
                  <c:v>32.000000000000149</c:v>
                </c:pt>
                <c:pt idx="464">
                  <c:v>32.100000000000151</c:v>
                </c:pt>
                <c:pt idx="465">
                  <c:v>32.200000000000152</c:v>
                </c:pt>
                <c:pt idx="466">
                  <c:v>32.300000000000153</c:v>
                </c:pt>
                <c:pt idx="467">
                  <c:v>32.400000000000155</c:v>
                </c:pt>
                <c:pt idx="468">
                  <c:v>32.500000000000156</c:v>
                </c:pt>
                <c:pt idx="469">
                  <c:v>32.600000000000158</c:v>
                </c:pt>
                <c:pt idx="470">
                  <c:v>32.700000000000159</c:v>
                </c:pt>
                <c:pt idx="471">
                  <c:v>32.800000000000161</c:v>
                </c:pt>
                <c:pt idx="472">
                  <c:v>32.900000000000162</c:v>
                </c:pt>
                <c:pt idx="473">
                  <c:v>33.000000000000163</c:v>
                </c:pt>
                <c:pt idx="474">
                  <c:v>33.100000000000165</c:v>
                </c:pt>
                <c:pt idx="475">
                  <c:v>33.200000000000166</c:v>
                </c:pt>
                <c:pt idx="476">
                  <c:v>33.300000000000168</c:v>
                </c:pt>
                <c:pt idx="477">
                  <c:v>33.400000000000169</c:v>
                </c:pt>
                <c:pt idx="478">
                  <c:v>33.500000000000171</c:v>
                </c:pt>
                <c:pt idx="479">
                  <c:v>33.600000000000172</c:v>
                </c:pt>
                <c:pt idx="480">
                  <c:v>33.700000000000173</c:v>
                </c:pt>
                <c:pt idx="481">
                  <c:v>33.800000000000175</c:v>
                </c:pt>
                <c:pt idx="482">
                  <c:v>33.900000000000176</c:v>
                </c:pt>
                <c:pt idx="483">
                  <c:v>34.000000000000178</c:v>
                </c:pt>
                <c:pt idx="484">
                  <c:v>34.100000000000179</c:v>
                </c:pt>
                <c:pt idx="485">
                  <c:v>34.20000000000018</c:v>
                </c:pt>
                <c:pt idx="486">
                  <c:v>34.300000000000182</c:v>
                </c:pt>
                <c:pt idx="487">
                  <c:v>34.400000000000183</c:v>
                </c:pt>
                <c:pt idx="488">
                  <c:v>34.500000000000185</c:v>
                </c:pt>
                <c:pt idx="489">
                  <c:v>34.600000000000186</c:v>
                </c:pt>
                <c:pt idx="490">
                  <c:v>34.700000000000188</c:v>
                </c:pt>
                <c:pt idx="491">
                  <c:v>34.800000000000189</c:v>
                </c:pt>
                <c:pt idx="492">
                  <c:v>34.90000000000019</c:v>
                </c:pt>
                <c:pt idx="493">
                  <c:v>35.000000000000192</c:v>
                </c:pt>
                <c:pt idx="494">
                  <c:v>35.100000000000193</c:v>
                </c:pt>
                <c:pt idx="495">
                  <c:v>35.200000000000195</c:v>
                </c:pt>
                <c:pt idx="496">
                  <c:v>35.300000000000196</c:v>
                </c:pt>
                <c:pt idx="497">
                  <c:v>35.400000000000198</c:v>
                </c:pt>
                <c:pt idx="498">
                  <c:v>35.500000000000199</c:v>
                </c:pt>
                <c:pt idx="499">
                  <c:v>35.6000000000002</c:v>
                </c:pt>
                <c:pt idx="500">
                  <c:v>35.700000000000202</c:v>
                </c:pt>
                <c:pt idx="501">
                  <c:v>35.800000000000203</c:v>
                </c:pt>
                <c:pt idx="502">
                  <c:v>35.900000000000205</c:v>
                </c:pt>
                <c:pt idx="503">
                  <c:v>36.000000000000206</c:v>
                </c:pt>
                <c:pt idx="504">
                  <c:v>36.100000000000207</c:v>
                </c:pt>
                <c:pt idx="505">
                  <c:v>36.200000000000209</c:v>
                </c:pt>
                <c:pt idx="506">
                  <c:v>36.30000000000021</c:v>
                </c:pt>
                <c:pt idx="507">
                  <c:v>36.400000000000212</c:v>
                </c:pt>
                <c:pt idx="508">
                  <c:v>36.500000000000213</c:v>
                </c:pt>
                <c:pt idx="509">
                  <c:v>36.600000000000215</c:v>
                </c:pt>
                <c:pt idx="510">
                  <c:v>36.700000000000216</c:v>
                </c:pt>
                <c:pt idx="511">
                  <c:v>36.800000000000217</c:v>
                </c:pt>
                <c:pt idx="512">
                  <c:v>36.900000000000219</c:v>
                </c:pt>
                <c:pt idx="513">
                  <c:v>37.00000000000022</c:v>
                </c:pt>
                <c:pt idx="514">
                  <c:v>37.100000000000222</c:v>
                </c:pt>
                <c:pt idx="515">
                  <c:v>37.200000000000223</c:v>
                </c:pt>
                <c:pt idx="516">
                  <c:v>37.300000000000225</c:v>
                </c:pt>
                <c:pt idx="517">
                  <c:v>37.400000000000226</c:v>
                </c:pt>
                <c:pt idx="518">
                  <c:v>37.500000000000227</c:v>
                </c:pt>
                <c:pt idx="519">
                  <c:v>37.600000000000229</c:v>
                </c:pt>
                <c:pt idx="520">
                  <c:v>37.70000000000023</c:v>
                </c:pt>
                <c:pt idx="521">
                  <c:v>37.800000000000232</c:v>
                </c:pt>
                <c:pt idx="522">
                  <c:v>37.900000000000233</c:v>
                </c:pt>
                <c:pt idx="523">
                  <c:v>38.000000000000234</c:v>
                </c:pt>
                <c:pt idx="524">
                  <c:v>38.100000000000236</c:v>
                </c:pt>
                <c:pt idx="525">
                  <c:v>38.200000000000237</c:v>
                </c:pt>
                <c:pt idx="526">
                  <c:v>38.300000000000239</c:v>
                </c:pt>
                <c:pt idx="527">
                  <c:v>38.40000000000024</c:v>
                </c:pt>
                <c:pt idx="528">
                  <c:v>38.500000000000242</c:v>
                </c:pt>
                <c:pt idx="529">
                  <c:v>38.600000000000243</c:v>
                </c:pt>
                <c:pt idx="530">
                  <c:v>38.700000000000244</c:v>
                </c:pt>
                <c:pt idx="531">
                  <c:v>38.800000000000246</c:v>
                </c:pt>
                <c:pt idx="532">
                  <c:v>38.900000000000247</c:v>
                </c:pt>
                <c:pt idx="533">
                  <c:v>39.000000000000249</c:v>
                </c:pt>
                <c:pt idx="534">
                  <c:v>39.10000000000025</c:v>
                </c:pt>
                <c:pt idx="535">
                  <c:v>39.200000000000252</c:v>
                </c:pt>
                <c:pt idx="536">
                  <c:v>39.300000000000253</c:v>
                </c:pt>
                <c:pt idx="537">
                  <c:v>39.400000000000254</c:v>
                </c:pt>
                <c:pt idx="538">
                  <c:v>39.500000000000256</c:v>
                </c:pt>
                <c:pt idx="539">
                  <c:v>39.600000000000257</c:v>
                </c:pt>
                <c:pt idx="540">
                  <c:v>39.700000000000259</c:v>
                </c:pt>
                <c:pt idx="541">
                  <c:v>39.80000000000026</c:v>
                </c:pt>
                <c:pt idx="542">
                  <c:v>39.900000000000261</c:v>
                </c:pt>
                <c:pt idx="543">
                  <c:v>40.000000000000263</c:v>
                </c:pt>
                <c:pt idx="544">
                  <c:v>40.100000000000264</c:v>
                </c:pt>
                <c:pt idx="545">
                  <c:v>40.200000000000266</c:v>
                </c:pt>
                <c:pt idx="546">
                  <c:v>40.300000000000267</c:v>
                </c:pt>
                <c:pt idx="547">
                  <c:v>40.400000000000269</c:v>
                </c:pt>
                <c:pt idx="548">
                  <c:v>40.50000000000027</c:v>
                </c:pt>
                <c:pt idx="549">
                  <c:v>40.600000000000271</c:v>
                </c:pt>
                <c:pt idx="550">
                  <c:v>40.700000000000273</c:v>
                </c:pt>
                <c:pt idx="551">
                  <c:v>40.800000000000274</c:v>
                </c:pt>
                <c:pt idx="552">
                  <c:v>40.900000000000276</c:v>
                </c:pt>
                <c:pt idx="553">
                  <c:v>41.000000000000277</c:v>
                </c:pt>
                <c:pt idx="554">
                  <c:v>41.100000000000279</c:v>
                </c:pt>
                <c:pt idx="555">
                  <c:v>41.20000000000028</c:v>
                </c:pt>
                <c:pt idx="556">
                  <c:v>41.300000000000281</c:v>
                </c:pt>
                <c:pt idx="557">
                  <c:v>41.400000000000283</c:v>
                </c:pt>
                <c:pt idx="558">
                  <c:v>41.500000000000284</c:v>
                </c:pt>
                <c:pt idx="559">
                  <c:v>41.600000000000286</c:v>
                </c:pt>
                <c:pt idx="560">
                  <c:v>41.700000000000287</c:v>
                </c:pt>
                <c:pt idx="561">
                  <c:v>41.800000000000288</c:v>
                </c:pt>
                <c:pt idx="562">
                  <c:v>41.90000000000029</c:v>
                </c:pt>
                <c:pt idx="563">
                  <c:v>42.000000000000291</c:v>
                </c:pt>
                <c:pt idx="564">
                  <c:v>42.100000000000293</c:v>
                </c:pt>
                <c:pt idx="565">
                  <c:v>42.200000000000294</c:v>
                </c:pt>
                <c:pt idx="566">
                  <c:v>42.300000000000296</c:v>
                </c:pt>
                <c:pt idx="567">
                  <c:v>42.400000000000297</c:v>
                </c:pt>
                <c:pt idx="568">
                  <c:v>42.500000000000298</c:v>
                </c:pt>
                <c:pt idx="569">
                  <c:v>42.6000000000003</c:v>
                </c:pt>
                <c:pt idx="570">
                  <c:v>42.700000000000301</c:v>
                </c:pt>
                <c:pt idx="571">
                  <c:v>42.800000000000303</c:v>
                </c:pt>
                <c:pt idx="572">
                  <c:v>42.900000000000304</c:v>
                </c:pt>
                <c:pt idx="573">
                  <c:v>43.000000000000306</c:v>
                </c:pt>
                <c:pt idx="574">
                  <c:v>43.100000000000307</c:v>
                </c:pt>
                <c:pt idx="575">
                  <c:v>43.200000000000308</c:v>
                </c:pt>
                <c:pt idx="576">
                  <c:v>43.30000000000031</c:v>
                </c:pt>
                <c:pt idx="577">
                  <c:v>43.400000000000311</c:v>
                </c:pt>
                <c:pt idx="578">
                  <c:v>43.500000000000313</c:v>
                </c:pt>
                <c:pt idx="579">
                  <c:v>43.600000000000314</c:v>
                </c:pt>
                <c:pt idx="580">
                  <c:v>43.700000000000315</c:v>
                </c:pt>
                <c:pt idx="581">
                  <c:v>43.800000000000317</c:v>
                </c:pt>
                <c:pt idx="582">
                  <c:v>43.900000000000318</c:v>
                </c:pt>
                <c:pt idx="583">
                  <c:v>44.00000000000032</c:v>
                </c:pt>
                <c:pt idx="584">
                  <c:v>44.100000000000321</c:v>
                </c:pt>
                <c:pt idx="585">
                  <c:v>44.200000000000323</c:v>
                </c:pt>
                <c:pt idx="586">
                  <c:v>44.300000000000324</c:v>
                </c:pt>
                <c:pt idx="587">
                  <c:v>44.400000000000325</c:v>
                </c:pt>
                <c:pt idx="588">
                  <c:v>44.500000000000327</c:v>
                </c:pt>
                <c:pt idx="589">
                  <c:v>44.600000000000328</c:v>
                </c:pt>
                <c:pt idx="590">
                  <c:v>44.70000000000033</c:v>
                </c:pt>
                <c:pt idx="591">
                  <c:v>44.800000000000331</c:v>
                </c:pt>
                <c:pt idx="592">
                  <c:v>44.900000000000333</c:v>
                </c:pt>
                <c:pt idx="593">
                  <c:v>45.000000000000334</c:v>
                </c:pt>
                <c:pt idx="594">
                  <c:v>45.100000000000335</c:v>
                </c:pt>
                <c:pt idx="595">
                  <c:v>45.200000000000337</c:v>
                </c:pt>
                <c:pt idx="596">
                  <c:v>45.300000000000338</c:v>
                </c:pt>
                <c:pt idx="597">
                  <c:v>45.40000000000034</c:v>
                </c:pt>
                <c:pt idx="598">
                  <c:v>45.500000000000341</c:v>
                </c:pt>
                <c:pt idx="599">
                  <c:v>45.600000000000342</c:v>
                </c:pt>
                <c:pt idx="600">
                  <c:v>45.700000000000344</c:v>
                </c:pt>
                <c:pt idx="601">
                  <c:v>45.800000000000345</c:v>
                </c:pt>
                <c:pt idx="602">
                  <c:v>45.900000000000347</c:v>
                </c:pt>
                <c:pt idx="603">
                  <c:v>46.000000000000348</c:v>
                </c:pt>
                <c:pt idx="604">
                  <c:v>46.10000000000035</c:v>
                </c:pt>
                <c:pt idx="605">
                  <c:v>46.200000000000351</c:v>
                </c:pt>
                <c:pt idx="606">
                  <c:v>46.300000000000352</c:v>
                </c:pt>
                <c:pt idx="607">
                  <c:v>46.400000000000354</c:v>
                </c:pt>
                <c:pt idx="608">
                  <c:v>46.500000000000355</c:v>
                </c:pt>
                <c:pt idx="609">
                  <c:v>46.600000000000357</c:v>
                </c:pt>
                <c:pt idx="610">
                  <c:v>46.700000000000358</c:v>
                </c:pt>
                <c:pt idx="611">
                  <c:v>46.80000000000036</c:v>
                </c:pt>
                <c:pt idx="612">
                  <c:v>46.900000000000361</c:v>
                </c:pt>
                <c:pt idx="613">
                  <c:v>47.000000000000362</c:v>
                </c:pt>
                <c:pt idx="614">
                  <c:v>47.100000000000364</c:v>
                </c:pt>
                <c:pt idx="615">
                  <c:v>47.200000000000365</c:v>
                </c:pt>
                <c:pt idx="616">
                  <c:v>47.300000000000367</c:v>
                </c:pt>
                <c:pt idx="617">
                  <c:v>47.400000000000368</c:v>
                </c:pt>
                <c:pt idx="618">
                  <c:v>47.500000000000369</c:v>
                </c:pt>
                <c:pt idx="619">
                  <c:v>47.600000000000371</c:v>
                </c:pt>
                <c:pt idx="620">
                  <c:v>47.700000000000372</c:v>
                </c:pt>
                <c:pt idx="621">
                  <c:v>47.800000000000374</c:v>
                </c:pt>
                <c:pt idx="622">
                  <c:v>47.900000000000375</c:v>
                </c:pt>
                <c:pt idx="623">
                  <c:v>48.000000000000377</c:v>
                </c:pt>
                <c:pt idx="624">
                  <c:v>48.100000000000378</c:v>
                </c:pt>
                <c:pt idx="625">
                  <c:v>48.200000000000379</c:v>
                </c:pt>
                <c:pt idx="626">
                  <c:v>48.300000000000381</c:v>
                </c:pt>
                <c:pt idx="627">
                  <c:v>48.400000000000382</c:v>
                </c:pt>
                <c:pt idx="628">
                  <c:v>48.500000000000384</c:v>
                </c:pt>
                <c:pt idx="629">
                  <c:v>48.600000000000385</c:v>
                </c:pt>
                <c:pt idx="630">
                  <c:v>48.700000000000387</c:v>
                </c:pt>
                <c:pt idx="631">
                  <c:v>48.800000000000388</c:v>
                </c:pt>
                <c:pt idx="632">
                  <c:v>48.900000000000389</c:v>
                </c:pt>
                <c:pt idx="633">
                  <c:v>49.000000000000391</c:v>
                </c:pt>
                <c:pt idx="634">
                  <c:v>49.100000000000392</c:v>
                </c:pt>
                <c:pt idx="635">
                  <c:v>49.200000000000394</c:v>
                </c:pt>
                <c:pt idx="636">
                  <c:v>49.300000000000395</c:v>
                </c:pt>
                <c:pt idx="637">
                  <c:v>49.400000000000396</c:v>
                </c:pt>
                <c:pt idx="638">
                  <c:v>49.500000000000398</c:v>
                </c:pt>
                <c:pt idx="639">
                  <c:v>49.600000000000399</c:v>
                </c:pt>
                <c:pt idx="640">
                  <c:v>49.700000000000401</c:v>
                </c:pt>
                <c:pt idx="641">
                  <c:v>49.800000000000402</c:v>
                </c:pt>
                <c:pt idx="642">
                  <c:v>49.900000000000404</c:v>
                </c:pt>
                <c:pt idx="643">
                  <c:v>50.000000000000405</c:v>
                </c:pt>
                <c:pt idx="644">
                  <c:v>50.100000000000406</c:v>
                </c:pt>
                <c:pt idx="645">
                  <c:v>50.200000000000408</c:v>
                </c:pt>
                <c:pt idx="646">
                  <c:v>50.300000000000409</c:v>
                </c:pt>
                <c:pt idx="647">
                  <c:v>50.400000000000411</c:v>
                </c:pt>
                <c:pt idx="648">
                  <c:v>50.500000000000412</c:v>
                </c:pt>
                <c:pt idx="649">
                  <c:v>50.600000000000414</c:v>
                </c:pt>
                <c:pt idx="650">
                  <c:v>50.700000000000415</c:v>
                </c:pt>
                <c:pt idx="651">
                  <c:v>50.800000000000416</c:v>
                </c:pt>
                <c:pt idx="652">
                  <c:v>50.900000000000418</c:v>
                </c:pt>
                <c:pt idx="653">
                  <c:v>51.000000000000419</c:v>
                </c:pt>
                <c:pt idx="654">
                  <c:v>51.100000000000421</c:v>
                </c:pt>
                <c:pt idx="655">
                  <c:v>51.200000000000422</c:v>
                </c:pt>
                <c:pt idx="656">
                  <c:v>51.300000000000423</c:v>
                </c:pt>
                <c:pt idx="657">
                  <c:v>51.300100000000427</c:v>
                </c:pt>
                <c:pt idx="658">
                  <c:v>51.30020000000043</c:v>
                </c:pt>
                <c:pt idx="659">
                  <c:v>51.300300000000433</c:v>
                </c:pt>
                <c:pt idx="660">
                  <c:v>51.300400000000437</c:v>
                </c:pt>
                <c:pt idx="661">
                  <c:v>51.30050000000044</c:v>
                </c:pt>
                <c:pt idx="662">
                  <c:v>51.300600000000443</c:v>
                </c:pt>
                <c:pt idx="663">
                  <c:v>51.300700000000447</c:v>
                </c:pt>
                <c:pt idx="664">
                  <c:v>51.30080000000045</c:v>
                </c:pt>
                <c:pt idx="665">
                  <c:v>51.300900000000453</c:v>
                </c:pt>
                <c:pt idx="666">
                  <c:v>51.301000000000457</c:v>
                </c:pt>
                <c:pt idx="667">
                  <c:v>51.30110000000046</c:v>
                </c:pt>
                <c:pt idx="668">
                  <c:v>51.301200000000463</c:v>
                </c:pt>
                <c:pt idx="669">
                  <c:v>51.301300000000467</c:v>
                </c:pt>
                <c:pt idx="670">
                  <c:v>51.30140000000047</c:v>
                </c:pt>
                <c:pt idx="671">
                  <c:v>51.301500000000473</c:v>
                </c:pt>
                <c:pt idx="672">
                  <c:v>51.301600000000477</c:v>
                </c:pt>
                <c:pt idx="673">
                  <c:v>51.30170000000048</c:v>
                </c:pt>
                <c:pt idx="674">
                  <c:v>51.301800000000483</c:v>
                </c:pt>
                <c:pt idx="675">
                  <c:v>51.301900000000487</c:v>
                </c:pt>
                <c:pt idx="676">
                  <c:v>51.30200000000049</c:v>
                </c:pt>
                <c:pt idx="677">
                  <c:v>51.302100000000493</c:v>
                </c:pt>
                <c:pt idx="678">
                  <c:v>51.302200000000497</c:v>
                </c:pt>
                <c:pt idx="679">
                  <c:v>51.3023000000005</c:v>
                </c:pt>
                <c:pt idx="680">
                  <c:v>51.302400000000503</c:v>
                </c:pt>
                <c:pt idx="681">
                  <c:v>51.302500000000506</c:v>
                </c:pt>
                <c:pt idx="682">
                  <c:v>51.30260000000051</c:v>
                </c:pt>
                <c:pt idx="683">
                  <c:v>51.302700000000513</c:v>
                </c:pt>
                <c:pt idx="684">
                  <c:v>51.302800000000516</c:v>
                </c:pt>
                <c:pt idx="685">
                  <c:v>51.30290000000052</c:v>
                </c:pt>
                <c:pt idx="686">
                  <c:v>51.303000000000523</c:v>
                </c:pt>
                <c:pt idx="687">
                  <c:v>51.303100000000526</c:v>
                </c:pt>
                <c:pt idx="688">
                  <c:v>51.30320000000053</c:v>
                </c:pt>
                <c:pt idx="689">
                  <c:v>51.303300000000533</c:v>
                </c:pt>
                <c:pt idx="690">
                  <c:v>51.303400000000536</c:v>
                </c:pt>
                <c:pt idx="691">
                  <c:v>51.30350000000054</c:v>
                </c:pt>
                <c:pt idx="692">
                  <c:v>51.303600000000543</c:v>
                </c:pt>
                <c:pt idx="693">
                  <c:v>51.303700000000546</c:v>
                </c:pt>
                <c:pt idx="694">
                  <c:v>51.30380000000055</c:v>
                </c:pt>
                <c:pt idx="695">
                  <c:v>51.303900000000553</c:v>
                </c:pt>
                <c:pt idx="696">
                  <c:v>51.304000000000556</c:v>
                </c:pt>
                <c:pt idx="697">
                  <c:v>51.30410000000056</c:v>
                </c:pt>
                <c:pt idx="698">
                  <c:v>51.304200000000563</c:v>
                </c:pt>
                <c:pt idx="699">
                  <c:v>51.304300000000566</c:v>
                </c:pt>
                <c:pt idx="700">
                  <c:v>51.30440000000057</c:v>
                </c:pt>
                <c:pt idx="701">
                  <c:v>51.304500000000573</c:v>
                </c:pt>
                <c:pt idx="702">
                  <c:v>51.304600000000576</c:v>
                </c:pt>
                <c:pt idx="703">
                  <c:v>51.30470000000058</c:v>
                </c:pt>
                <c:pt idx="704">
                  <c:v>51.304800000000583</c:v>
                </c:pt>
                <c:pt idx="705">
                  <c:v>51.304900000000586</c:v>
                </c:pt>
                <c:pt idx="706">
                  <c:v>51.305000000000589</c:v>
                </c:pt>
                <c:pt idx="707">
                  <c:v>51.305100000000593</c:v>
                </c:pt>
                <c:pt idx="708">
                  <c:v>51.305200000000596</c:v>
                </c:pt>
                <c:pt idx="709">
                  <c:v>51.305300000000599</c:v>
                </c:pt>
                <c:pt idx="710">
                  <c:v>51.305400000000603</c:v>
                </c:pt>
                <c:pt idx="711">
                  <c:v>51.305500000000606</c:v>
                </c:pt>
                <c:pt idx="712">
                  <c:v>51.305600000000609</c:v>
                </c:pt>
                <c:pt idx="713">
                  <c:v>51.305700000000613</c:v>
                </c:pt>
                <c:pt idx="714">
                  <c:v>51.305800000000616</c:v>
                </c:pt>
                <c:pt idx="715">
                  <c:v>51.305900000000619</c:v>
                </c:pt>
                <c:pt idx="716">
                  <c:v>51.306000000000623</c:v>
                </c:pt>
                <c:pt idx="717">
                  <c:v>51.306100000000626</c:v>
                </c:pt>
                <c:pt idx="718">
                  <c:v>51.306200000000629</c:v>
                </c:pt>
                <c:pt idx="719">
                  <c:v>51.306300000000633</c:v>
                </c:pt>
                <c:pt idx="720">
                  <c:v>51.306400000000636</c:v>
                </c:pt>
                <c:pt idx="721">
                  <c:v>51.306500000000639</c:v>
                </c:pt>
                <c:pt idx="722">
                  <c:v>51.306600000000643</c:v>
                </c:pt>
                <c:pt idx="723">
                  <c:v>51.306700000000646</c:v>
                </c:pt>
                <c:pt idx="724">
                  <c:v>51.306800000000649</c:v>
                </c:pt>
                <c:pt idx="725">
                  <c:v>51.306900000000653</c:v>
                </c:pt>
                <c:pt idx="726">
                  <c:v>51.307000000000656</c:v>
                </c:pt>
                <c:pt idx="727">
                  <c:v>51.307100000000659</c:v>
                </c:pt>
                <c:pt idx="728">
                  <c:v>51.307200000000662</c:v>
                </c:pt>
                <c:pt idx="729">
                  <c:v>51.307300000000666</c:v>
                </c:pt>
                <c:pt idx="730">
                  <c:v>51.307400000000669</c:v>
                </c:pt>
                <c:pt idx="731">
                  <c:v>51.307500000000672</c:v>
                </c:pt>
                <c:pt idx="732">
                  <c:v>51.307600000000676</c:v>
                </c:pt>
                <c:pt idx="733">
                  <c:v>51.307700000000679</c:v>
                </c:pt>
                <c:pt idx="734">
                  <c:v>51.307800000000682</c:v>
                </c:pt>
                <c:pt idx="735">
                  <c:v>51.307900000000686</c:v>
                </c:pt>
                <c:pt idx="736">
                  <c:v>51.308000000000689</c:v>
                </c:pt>
                <c:pt idx="737">
                  <c:v>51.308100000000692</c:v>
                </c:pt>
                <c:pt idx="738">
                  <c:v>51.308200000000696</c:v>
                </c:pt>
                <c:pt idx="739">
                  <c:v>51.308300000000699</c:v>
                </c:pt>
                <c:pt idx="740">
                  <c:v>51.308400000000702</c:v>
                </c:pt>
                <c:pt idx="741">
                  <c:v>51.308500000000706</c:v>
                </c:pt>
                <c:pt idx="742">
                  <c:v>51.308600000000709</c:v>
                </c:pt>
                <c:pt idx="743">
                  <c:v>51.308700000000712</c:v>
                </c:pt>
                <c:pt idx="744">
                  <c:v>51.308800000000716</c:v>
                </c:pt>
                <c:pt idx="745">
                  <c:v>51.308900000000719</c:v>
                </c:pt>
                <c:pt idx="746">
                  <c:v>51.309000000000722</c:v>
                </c:pt>
                <c:pt idx="747">
                  <c:v>51.309100000000726</c:v>
                </c:pt>
                <c:pt idx="748">
                  <c:v>51.309200000000729</c:v>
                </c:pt>
                <c:pt idx="749">
                  <c:v>51.309300000000732</c:v>
                </c:pt>
                <c:pt idx="750">
                  <c:v>51.309400000000736</c:v>
                </c:pt>
                <c:pt idx="751">
                  <c:v>51.309500000000739</c:v>
                </c:pt>
                <c:pt idx="752">
                  <c:v>51.309600000000742</c:v>
                </c:pt>
                <c:pt idx="753">
                  <c:v>51.309700000000745</c:v>
                </c:pt>
                <c:pt idx="754">
                  <c:v>51.309800000000749</c:v>
                </c:pt>
                <c:pt idx="755">
                  <c:v>51.309900000000752</c:v>
                </c:pt>
                <c:pt idx="756">
                  <c:v>51.310000000000755</c:v>
                </c:pt>
                <c:pt idx="757">
                  <c:v>51.310100000000759</c:v>
                </c:pt>
                <c:pt idx="758">
                  <c:v>51.310200000000762</c:v>
                </c:pt>
                <c:pt idx="759">
                  <c:v>51.310300000000765</c:v>
                </c:pt>
                <c:pt idx="760">
                  <c:v>51.310400000000769</c:v>
                </c:pt>
                <c:pt idx="761">
                  <c:v>51.310500000000772</c:v>
                </c:pt>
                <c:pt idx="762">
                  <c:v>51.310600000000775</c:v>
                </c:pt>
                <c:pt idx="763">
                  <c:v>51.310700000000779</c:v>
                </c:pt>
                <c:pt idx="764">
                  <c:v>51.310800000000782</c:v>
                </c:pt>
                <c:pt idx="765">
                  <c:v>51.310900000000785</c:v>
                </c:pt>
                <c:pt idx="766">
                  <c:v>51.311000000000789</c:v>
                </c:pt>
                <c:pt idx="767">
                  <c:v>51.311100000000792</c:v>
                </c:pt>
                <c:pt idx="768">
                  <c:v>51.311200000000795</c:v>
                </c:pt>
                <c:pt idx="769">
                  <c:v>51.311300000000799</c:v>
                </c:pt>
                <c:pt idx="770">
                  <c:v>51.311400000000802</c:v>
                </c:pt>
                <c:pt idx="771">
                  <c:v>51.311500000000805</c:v>
                </c:pt>
                <c:pt idx="772">
                  <c:v>51.311600000000809</c:v>
                </c:pt>
                <c:pt idx="773">
                  <c:v>51.311700000000812</c:v>
                </c:pt>
                <c:pt idx="774">
                  <c:v>51.311800000000815</c:v>
                </c:pt>
                <c:pt idx="775">
                  <c:v>51.311900000000819</c:v>
                </c:pt>
                <c:pt idx="776">
                  <c:v>51.312000000000822</c:v>
                </c:pt>
                <c:pt idx="777">
                  <c:v>51.312100000000825</c:v>
                </c:pt>
                <c:pt idx="778">
                  <c:v>51.312200000000828</c:v>
                </c:pt>
                <c:pt idx="779">
                  <c:v>51.312300000000832</c:v>
                </c:pt>
                <c:pt idx="780">
                  <c:v>51.312400000000835</c:v>
                </c:pt>
                <c:pt idx="781">
                  <c:v>51.312500000000838</c:v>
                </c:pt>
                <c:pt idx="782">
                  <c:v>51.312600000000842</c:v>
                </c:pt>
                <c:pt idx="783">
                  <c:v>51.312700000000845</c:v>
                </c:pt>
                <c:pt idx="784">
                  <c:v>51.312800000000848</c:v>
                </c:pt>
                <c:pt idx="785">
                  <c:v>51.312900000000852</c:v>
                </c:pt>
                <c:pt idx="786">
                  <c:v>51.313000000000855</c:v>
                </c:pt>
                <c:pt idx="787">
                  <c:v>51.313100000000858</c:v>
                </c:pt>
                <c:pt idx="788">
                  <c:v>51.313200000000862</c:v>
                </c:pt>
                <c:pt idx="789">
                  <c:v>51.313300000000865</c:v>
                </c:pt>
                <c:pt idx="790">
                  <c:v>51.313400000000868</c:v>
                </c:pt>
                <c:pt idx="791">
                  <c:v>51.313500000000872</c:v>
                </c:pt>
                <c:pt idx="792">
                  <c:v>51.313600000000875</c:v>
                </c:pt>
                <c:pt idx="793">
                  <c:v>51.313700000000878</c:v>
                </c:pt>
                <c:pt idx="794">
                  <c:v>51.313800000000882</c:v>
                </c:pt>
                <c:pt idx="795">
                  <c:v>51.313900000000885</c:v>
                </c:pt>
                <c:pt idx="796">
                  <c:v>51.314000000000888</c:v>
                </c:pt>
                <c:pt idx="797">
                  <c:v>51.314100000000892</c:v>
                </c:pt>
                <c:pt idx="798">
                  <c:v>51.314200000000895</c:v>
                </c:pt>
                <c:pt idx="799">
                  <c:v>51.314300000000898</c:v>
                </c:pt>
                <c:pt idx="800">
                  <c:v>51.314400000000902</c:v>
                </c:pt>
                <c:pt idx="801">
                  <c:v>51.314500000000905</c:v>
                </c:pt>
                <c:pt idx="802">
                  <c:v>51.314600000000908</c:v>
                </c:pt>
                <c:pt idx="803">
                  <c:v>51.314700000000911</c:v>
                </c:pt>
                <c:pt idx="804">
                  <c:v>51.314800000000915</c:v>
                </c:pt>
                <c:pt idx="805">
                  <c:v>51.314900000000918</c:v>
                </c:pt>
                <c:pt idx="806">
                  <c:v>51.315000000000921</c:v>
                </c:pt>
                <c:pt idx="807">
                  <c:v>51.315100000000925</c:v>
                </c:pt>
                <c:pt idx="808">
                  <c:v>51.315200000000928</c:v>
                </c:pt>
                <c:pt idx="809">
                  <c:v>51.315300000000931</c:v>
                </c:pt>
                <c:pt idx="810">
                  <c:v>51.315400000000935</c:v>
                </c:pt>
                <c:pt idx="811">
                  <c:v>51.315500000000938</c:v>
                </c:pt>
                <c:pt idx="812">
                  <c:v>51.315600000000941</c:v>
                </c:pt>
                <c:pt idx="813">
                  <c:v>51.315700000000945</c:v>
                </c:pt>
                <c:pt idx="814">
                  <c:v>51.315800000000948</c:v>
                </c:pt>
                <c:pt idx="815">
                  <c:v>51.315900000000951</c:v>
                </c:pt>
                <c:pt idx="816">
                  <c:v>51.316000000000955</c:v>
                </c:pt>
                <c:pt idx="817">
                  <c:v>51.316100000000958</c:v>
                </c:pt>
                <c:pt idx="818">
                  <c:v>51.316200000000961</c:v>
                </c:pt>
                <c:pt idx="819">
                  <c:v>51.316300000000965</c:v>
                </c:pt>
                <c:pt idx="820">
                  <c:v>51.316400000000968</c:v>
                </c:pt>
                <c:pt idx="821">
                  <c:v>51.316500000000971</c:v>
                </c:pt>
                <c:pt idx="822">
                  <c:v>51.316600000000975</c:v>
                </c:pt>
                <c:pt idx="823">
                  <c:v>51.316700000000978</c:v>
                </c:pt>
                <c:pt idx="824">
                  <c:v>51.316800000000981</c:v>
                </c:pt>
                <c:pt idx="825">
                  <c:v>51.316900000000985</c:v>
                </c:pt>
                <c:pt idx="826">
                  <c:v>51.317000000000988</c:v>
                </c:pt>
                <c:pt idx="827">
                  <c:v>51.317100000000991</c:v>
                </c:pt>
                <c:pt idx="828">
                  <c:v>51.317200000000994</c:v>
                </c:pt>
                <c:pt idx="829">
                  <c:v>51.317300000000998</c:v>
                </c:pt>
                <c:pt idx="830">
                  <c:v>51.317400000001001</c:v>
                </c:pt>
                <c:pt idx="831">
                  <c:v>51.317500000001004</c:v>
                </c:pt>
                <c:pt idx="832">
                  <c:v>51.317600000001008</c:v>
                </c:pt>
                <c:pt idx="833">
                  <c:v>51.317700000001011</c:v>
                </c:pt>
                <c:pt idx="834">
                  <c:v>51.317800000001014</c:v>
                </c:pt>
                <c:pt idx="835">
                  <c:v>51.317900000001018</c:v>
                </c:pt>
                <c:pt idx="836">
                  <c:v>51.318000000001021</c:v>
                </c:pt>
                <c:pt idx="837">
                  <c:v>51.318100000001024</c:v>
                </c:pt>
                <c:pt idx="838">
                  <c:v>51.318200000001028</c:v>
                </c:pt>
                <c:pt idx="839">
                  <c:v>51.318300000001031</c:v>
                </c:pt>
                <c:pt idx="840">
                  <c:v>51.318400000001034</c:v>
                </c:pt>
                <c:pt idx="841">
                  <c:v>51.318500000001038</c:v>
                </c:pt>
                <c:pt idx="842">
                  <c:v>51.318600000001041</c:v>
                </c:pt>
                <c:pt idx="843">
                  <c:v>51.318700000001044</c:v>
                </c:pt>
                <c:pt idx="844">
                  <c:v>51.318800000001048</c:v>
                </c:pt>
                <c:pt idx="845">
                  <c:v>51.318900000001051</c:v>
                </c:pt>
                <c:pt idx="846">
                  <c:v>51.319000000001054</c:v>
                </c:pt>
                <c:pt idx="847">
                  <c:v>51.319100000001058</c:v>
                </c:pt>
                <c:pt idx="848">
                  <c:v>51.319200000001061</c:v>
                </c:pt>
                <c:pt idx="849">
                  <c:v>51.319300000001064</c:v>
                </c:pt>
                <c:pt idx="850">
                  <c:v>51.319400000001067</c:v>
                </c:pt>
                <c:pt idx="851">
                  <c:v>51.319500000001071</c:v>
                </c:pt>
                <c:pt idx="852">
                  <c:v>51.319600000001074</c:v>
                </c:pt>
                <c:pt idx="853">
                  <c:v>51.319700000001077</c:v>
                </c:pt>
                <c:pt idx="854">
                  <c:v>51.319800000001081</c:v>
                </c:pt>
                <c:pt idx="855">
                  <c:v>51.319900000001084</c:v>
                </c:pt>
                <c:pt idx="856">
                  <c:v>51.320000000001087</c:v>
                </c:pt>
                <c:pt idx="857">
                  <c:v>51.320100000001091</c:v>
                </c:pt>
                <c:pt idx="858">
                  <c:v>51.320200000001094</c:v>
                </c:pt>
                <c:pt idx="859">
                  <c:v>51.320300000001097</c:v>
                </c:pt>
                <c:pt idx="860">
                  <c:v>51.320400000001101</c:v>
                </c:pt>
                <c:pt idx="861">
                  <c:v>51.320500000001104</c:v>
                </c:pt>
                <c:pt idx="862">
                  <c:v>51.320600000001107</c:v>
                </c:pt>
                <c:pt idx="863">
                  <c:v>51.320700000001111</c:v>
                </c:pt>
                <c:pt idx="864">
                  <c:v>51.320800000001114</c:v>
                </c:pt>
                <c:pt idx="865">
                  <c:v>51.320900000001117</c:v>
                </c:pt>
                <c:pt idx="866">
                  <c:v>51.321000000001121</c:v>
                </c:pt>
                <c:pt idx="867">
                  <c:v>51.321100000001124</c:v>
                </c:pt>
                <c:pt idx="868">
                  <c:v>51.321200000001127</c:v>
                </c:pt>
                <c:pt idx="869">
                  <c:v>51.321300000001131</c:v>
                </c:pt>
                <c:pt idx="870">
                  <c:v>51.321400000001134</c:v>
                </c:pt>
                <c:pt idx="871">
                  <c:v>51.321500000001137</c:v>
                </c:pt>
                <c:pt idx="872">
                  <c:v>51.321600000001141</c:v>
                </c:pt>
                <c:pt idx="873">
                  <c:v>51.321700000001144</c:v>
                </c:pt>
                <c:pt idx="874">
                  <c:v>51.321800000001147</c:v>
                </c:pt>
                <c:pt idx="875">
                  <c:v>51.32190000000115</c:v>
                </c:pt>
                <c:pt idx="876">
                  <c:v>51.322000000001154</c:v>
                </c:pt>
                <c:pt idx="877">
                  <c:v>51.322100000001157</c:v>
                </c:pt>
                <c:pt idx="878">
                  <c:v>51.32220000000116</c:v>
                </c:pt>
                <c:pt idx="879">
                  <c:v>51.322300000001164</c:v>
                </c:pt>
                <c:pt idx="880">
                  <c:v>51.322400000001167</c:v>
                </c:pt>
                <c:pt idx="881">
                  <c:v>51.32250000000117</c:v>
                </c:pt>
                <c:pt idx="882">
                  <c:v>51.322600000001174</c:v>
                </c:pt>
                <c:pt idx="883">
                  <c:v>51.322700000001177</c:v>
                </c:pt>
                <c:pt idx="884">
                  <c:v>51.32280000000118</c:v>
                </c:pt>
                <c:pt idx="885">
                  <c:v>51.322900000001184</c:v>
                </c:pt>
                <c:pt idx="886">
                  <c:v>51.323000000001187</c:v>
                </c:pt>
                <c:pt idx="887">
                  <c:v>51.32310000000119</c:v>
                </c:pt>
                <c:pt idx="888">
                  <c:v>51.323200000001194</c:v>
                </c:pt>
                <c:pt idx="889">
                  <c:v>51.323300000001197</c:v>
                </c:pt>
                <c:pt idx="890">
                  <c:v>51.3234000000012</c:v>
                </c:pt>
                <c:pt idx="891">
                  <c:v>51.323500000001204</c:v>
                </c:pt>
                <c:pt idx="892">
                  <c:v>51.323600000001207</c:v>
                </c:pt>
                <c:pt idx="893">
                  <c:v>51.32370000000121</c:v>
                </c:pt>
                <c:pt idx="894">
                  <c:v>51.323800000001214</c:v>
                </c:pt>
                <c:pt idx="895">
                  <c:v>51.323900000001217</c:v>
                </c:pt>
                <c:pt idx="896">
                  <c:v>51.32400000000122</c:v>
                </c:pt>
                <c:pt idx="897">
                  <c:v>51.324100000001224</c:v>
                </c:pt>
                <c:pt idx="898">
                  <c:v>51.324200000001227</c:v>
                </c:pt>
                <c:pt idx="899">
                  <c:v>51.32430000000123</c:v>
                </c:pt>
                <c:pt idx="900">
                  <c:v>51.324400000001233</c:v>
                </c:pt>
                <c:pt idx="901">
                  <c:v>51.324500000001237</c:v>
                </c:pt>
                <c:pt idx="902">
                  <c:v>51.32460000000124</c:v>
                </c:pt>
                <c:pt idx="903">
                  <c:v>51.324700000001243</c:v>
                </c:pt>
                <c:pt idx="904">
                  <c:v>51.324800000001247</c:v>
                </c:pt>
                <c:pt idx="905">
                  <c:v>51.32490000000125</c:v>
                </c:pt>
                <c:pt idx="906">
                  <c:v>51.325000000001253</c:v>
                </c:pt>
                <c:pt idx="907">
                  <c:v>51.325100000001257</c:v>
                </c:pt>
                <c:pt idx="908">
                  <c:v>51.32520000000126</c:v>
                </c:pt>
                <c:pt idx="909">
                  <c:v>51.325300000001263</c:v>
                </c:pt>
                <c:pt idx="910">
                  <c:v>51.325400000001267</c:v>
                </c:pt>
                <c:pt idx="911">
                  <c:v>51.32550000000127</c:v>
                </c:pt>
                <c:pt idx="912">
                  <c:v>51.325600000001273</c:v>
                </c:pt>
                <c:pt idx="913">
                  <c:v>51.325700000001277</c:v>
                </c:pt>
                <c:pt idx="914">
                  <c:v>51.32580000000128</c:v>
                </c:pt>
                <c:pt idx="915">
                  <c:v>51.325900000001283</c:v>
                </c:pt>
                <c:pt idx="916">
                  <c:v>51.326000000001287</c:v>
                </c:pt>
                <c:pt idx="917">
                  <c:v>51.32610000000129</c:v>
                </c:pt>
                <c:pt idx="918">
                  <c:v>51.326200000001293</c:v>
                </c:pt>
                <c:pt idx="919">
                  <c:v>51.326300000001297</c:v>
                </c:pt>
                <c:pt idx="920">
                  <c:v>51.3264000000013</c:v>
                </c:pt>
                <c:pt idx="921">
                  <c:v>51.326500000001303</c:v>
                </c:pt>
                <c:pt idx="922">
                  <c:v>51.326600000001307</c:v>
                </c:pt>
                <c:pt idx="923">
                  <c:v>51.32670000000131</c:v>
                </c:pt>
                <c:pt idx="924">
                  <c:v>51.326800000001313</c:v>
                </c:pt>
                <c:pt idx="925">
                  <c:v>51.326900000001316</c:v>
                </c:pt>
                <c:pt idx="926">
                  <c:v>51.32700000000132</c:v>
                </c:pt>
                <c:pt idx="927">
                  <c:v>51.327100000001323</c:v>
                </c:pt>
                <c:pt idx="928">
                  <c:v>51.327200000001326</c:v>
                </c:pt>
                <c:pt idx="929">
                  <c:v>51.32730000000133</c:v>
                </c:pt>
                <c:pt idx="930">
                  <c:v>51.327400000001333</c:v>
                </c:pt>
                <c:pt idx="931">
                  <c:v>51.327500000001336</c:v>
                </c:pt>
                <c:pt idx="932">
                  <c:v>51.32760000000134</c:v>
                </c:pt>
                <c:pt idx="933">
                  <c:v>51.327700000001343</c:v>
                </c:pt>
                <c:pt idx="934">
                  <c:v>51.327800000001346</c:v>
                </c:pt>
                <c:pt idx="935">
                  <c:v>51.32790000000135</c:v>
                </c:pt>
                <c:pt idx="936">
                  <c:v>51.328000000001353</c:v>
                </c:pt>
                <c:pt idx="937">
                  <c:v>51.328100000001356</c:v>
                </c:pt>
                <c:pt idx="938">
                  <c:v>51.32820000000136</c:v>
                </c:pt>
                <c:pt idx="939">
                  <c:v>51.328300000001363</c:v>
                </c:pt>
                <c:pt idx="940">
                  <c:v>51.328400000001366</c:v>
                </c:pt>
                <c:pt idx="941">
                  <c:v>51.32850000000137</c:v>
                </c:pt>
                <c:pt idx="942">
                  <c:v>51.328600000001373</c:v>
                </c:pt>
                <c:pt idx="943">
                  <c:v>51.328700000001376</c:v>
                </c:pt>
                <c:pt idx="944">
                  <c:v>51.32880000000138</c:v>
                </c:pt>
                <c:pt idx="945">
                  <c:v>51.328900000001383</c:v>
                </c:pt>
                <c:pt idx="946">
                  <c:v>51.329000000001386</c:v>
                </c:pt>
                <c:pt idx="947">
                  <c:v>51.32910000000139</c:v>
                </c:pt>
                <c:pt idx="948">
                  <c:v>51.329200000001393</c:v>
                </c:pt>
                <c:pt idx="949">
                  <c:v>51.329300000001396</c:v>
                </c:pt>
                <c:pt idx="950">
                  <c:v>51.329400000001399</c:v>
                </c:pt>
                <c:pt idx="951">
                  <c:v>51.329500000001403</c:v>
                </c:pt>
                <c:pt idx="952">
                  <c:v>51.329600000001406</c:v>
                </c:pt>
                <c:pt idx="953">
                  <c:v>51.329700000001409</c:v>
                </c:pt>
                <c:pt idx="954">
                  <c:v>51.329800000001413</c:v>
                </c:pt>
                <c:pt idx="955">
                  <c:v>51.329900000001416</c:v>
                </c:pt>
                <c:pt idx="956">
                  <c:v>51.330000000001419</c:v>
                </c:pt>
                <c:pt idx="957">
                  <c:v>51.330100000001423</c:v>
                </c:pt>
                <c:pt idx="958">
                  <c:v>51.330200000001426</c:v>
                </c:pt>
                <c:pt idx="959">
                  <c:v>51.330300000001429</c:v>
                </c:pt>
                <c:pt idx="960">
                  <c:v>51.330400000001433</c:v>
                </c:pt>
                <c:pt idx="961">
                  <c:v>51.330500000001436</c:v>
                </c:pt>
                <c:pt idx="962">
                  <c:v>51.330600000001439</c:v>
                </c:pt>
                <c:pt idx="963">
                  <c:v>51.330700000001443</c:v>
                </c:pt>
                <c:pt idx="964">
                  <c:v>51.330800000001446</c:v>
                </c:pt>
                <c:pt idx="965">
                  <c:v>51.330900000001449</c:v>
                </c:pt>
                <c:pt idx="966">
                  <c:v>51.331000000001453</c:v>
                </c:pt>
                <c:pt idx="967">
                  <c:v>51.331100000001456</c:v>
                </c:pt>
                <c:pt idx="968">
                  <c:v>51.331200000001459</c:v>
                </c:pt>
                <c:pt idx="969">
                  <c:v>51.331300000001463</c:v>
                </c:pt>
                <c:pt idx="970">
                  <c:v>51.331400000001466</c:v>
                </c:pt>
                <c:pt idx="971">
                  <c:v>51.331500000001469</c:v>
                </c:pt>
                <c:pt idx="972">
                  <c:v>51.331600000001472</c:v>
                </c:pt>
                <c:pt idx="973">
                  <c:v>51.331700000001476</c:v>
                </c:pt>
                <c:pt idx="974">
                  <c:v>51.331800000001479</c:v>
                </c:pt>
                <c:pt idx="975">
                  <c:v>51.331900000001482</c:v>
                </c:pt>
                <c:pt idx="976">
                  <c:v>51.332000000001486</c:v>
                </c:pt>
                <c:pt idx="977">
                  <c:v>51.332100000001489</c:v>
                </c:pt>
                <c:pt idx="978">
                  <c:v>51.332200000001492</c:v>
                </c:pt>
                <c:pt idx="979">
                  <c:v>51.332300000001496</c:v>
                </c:pt>
                <c:pt idx="980">
                  <c:v>51.332400000001499</c:v>
                </c:pt>
                <c:pt idx="981">
                  <c:v>51.332500000001502</c:v>
                </c:pt>
                <c:pt idx="982">
                  <c:v>51.332600000001506</c:v>
                </c:pt>
                <c:pt idx="983">
                  <c:v>51.332700000001509</c:v>
                </c:pt>
                <c:pt idx="984">
                  <c:v>51.332800000001512</c:v>
                </c:pt>
                <c:pt idx="985">
                  <c:v>51.332900000001516</c:v>
                </c:pt>
                <c:pt idx="986">
                  <c:v>51.333000000001519</c:v>
                </c:pt>
                <c:pt idx="987">
                  <c:v>51.333100000001522</c:v>
                </c:pt>
                <c:pt idx="988">
                  <c:v>51.333200000001526</c:v>
                </c:pt>
                <c:pt idx="989">
                  <c:v>51.333300000001529</c:v>
                </c:pt>
                <c:pt idx="990">
                  <c:v>51.333400000001532</c:v>
                </c:pt>
                <c:pt idx="991">
                  <c:v>51.333500000001536</c:v>
                </c:pt>
                <c:pt idx="992">
                  <c:v>51.333600000001539</c:v>
                </c:pt>
                <c:pt idx="993">
                  <c:v>51.333700000001542</c:v>
                </c:pt>
                <c:pt idx="994">
                  <c:v>51.333800000001546</c:v>
                </c:pt>
                <c:pt idx="995">
                  <c:v>51.333900000001549</c:v>
                </c:pt>
                <c:pt idx="996">
                  <c:v>51.334000000001552</c:v>
                </c:pt>
                <c:pt idx="997">
                  <c:v>51.334100000001555</c:v>
                </c:pt>
                <c:pt idx="998">
                  <c:v>51.334200000001559</c:v>
                </c:pt>
                <c:pt idx="999">
                  <c:v>51.334300000001562</c:v>
                </c:pt>
                <c:pt idx="1000">
                  <c:v>51.334400000001565</c:v>
                </c:pt>
              </c:numCache>
            </c:numRef>
          </c:xVal>
          <c:yVal>
            <c:numRef>
              <c:f>Calculs!$K$4:$K$1004</c:f>
              <c:numCache>
                <c:formatCode>0.00</c:formatCode>
                <c:ptCount val="1001"/>
                <c:pt idx="0">
                  <c:v>353.98669985348454</c:v>
                </c:pt>
                <c:pt idx="1">
                  <c:v>354.68215014718174</c:v>
                </c:pt>
                <c:pt idx="2">
                  <c:v>355.38702533099115</c:v>
                </c:pt>
                <c:pt idx="3">
                  <c:v>356.11130318136867</c:v>
                </c:pt>
                <c:pt idx="4">
                  <c:v>356.85836240992984</c:v>
                </c:pt>
                <c:pt idx="5">
                  <c:v>357.6274035893378</c:v>
                </c:pt>
                <c:pt idx="6">
                  <c:v>358.41786685697389</c:v>
                </c:pt>
                <c:pt idx="7">
                  <c:v>359.22967489678928</c:v>
                </c:pt>
                <c:pt idx="8">
                  <c:v>360.06299209418052</c:v>
                </c:pt>
                <c:pt idx="9">
                  <c:v>360.91798281747469</c:v>
                </c:pt>
                <c:pt idx="10">
                  <c:v>361.7948114098628</c:v>
                </c:pt>
                <c:pt idx="11">
                  <c:v>362.69361700841603</c:v>
                </c:pt>
                <c:pt idx="12">
                  <c:v>363.61448827199393</c:v>
                </c:pt>
                <c:pt idx="13">
                  <c:v>364.55748842080715</c:v>
                </c:pt>
                <c:pt idx="14">
                  <c:v>365.52268036805651</c:v>
                </c:pt>
                <c:pt idx="15">
                  <c:v>366.51012671384689</c:v>
                </c:pt>
                <c:pt idx="16">
                  <c:v>367.51988973920362</c:v>
                </c:pt>
                <c:pt idx="17">
                  <c:v>368.55203140018466</c:v>
                </c:pt>
                <c:pt idx="18">
                  <c:v>369.60661332208178</c:v>
                </c:pt>
                <c:pt idx="19">
                  <c:v>370.683696793705</c:v>
                </c:pt>
                <c:pt idx="20">
                  <c:v>371.78334276174553</c:v>
                </c:pt>
                <c:pt idx="21">
                  <c:v>372.90560167714057</c:v>
                </c:pt>
                <c:pt idx="22">
                  <c:v>374.0505033053841</c:v>
                </c:pt>
                <c:pt idx="23">
                  <c:v>375.21806682141732</c:v>
                </c:pt>
                <c:pt idx="24">
                  <c:v>376.40831094168857</c:v>
                </c:pt>
                <c:pt idx="25">
                  <c:v>377.62125392083459</c:v>
                </c:pt>
                <c:pt idx="26">
                  <c:v>378.8569135484617</c:v>
                </c:pt>
                <c:pt idx="27">
                  <c:v>380.11530714602236</c:v>
                </c:pt>
                <c:pt idx="28">
                  <c:v>381.39645156378481</c:v>
                </c:pt>
                <c:pt idx="29">
                  <c:v>382.70036317789243</c:v>
                </c:pt>
                <c:pt idx="30">
                  <c:v>384.02705788751052</c:v>
                </c:pt>
                <c:pt idx="31">
                  <c:v>385.37655111205828</c:v>
                </c:pt>
                <c:pt idx="32">
                  <c:v>386.74885778852371</c:v>
                </c:pt>
                <c:pt idx="33">
                  <c:v>388.14399236885964</c:v>
                </c:pt>
                <c:pt idx="34">
                  <c:v>389.56196881745956</c:v>
                </c:pt>
                <c:pt idx="35">
                  <c:v>391.0028006087108</c:v>
                </c:pt>
                <c:pt idx="36">
                  <c:v>392.46650072462484</c:v>
                </c:pt>
                <c:pt idx="37">
                  <c:v>393.95308165254272</c:v>
                </c:pt>
                <c:pt idx="38">
                  <c:v>395.46255538291456</c:v>
                </c:pt>
                <c:pt idx="39">
                  <c:v>396.9949334071523</c:v>
                </c:pt>
                <c:pt idx="40">
                  <c:v>398.5502267155548</c:v>
                </c:pt>
                <c:pt idx="41">
                  <c:v>400.12843781403581</c:v>
                </c:pt>
                <c:pt idx="42">
                  <c:v>401.72955271493953</c:v>
                </c:pt>
                <c:pt idx="43">
                  <c:v>403.35354888506117</c:v>
                </c:pt>
                <c:pt idx="44">
                  <c:v>405.00040322079485</c:v>
                </c:pt>
                <c:pt idx="45">
                  <c:v>406.67009204856737</c:v>
                </c:pt>
                <c:pt idx="46">
                  <c:v>408.36259112535964</c:v>
                </c:pt>
                <c:pt idx="47">
                  <c:v>410.07787563931379</c:v>
                </c:pt>
                <c:pt idx="48">
                  <c:v>411.81592021042559</c:v>
                </c:pt>
                <c:pt idx="49">
                  <c:v>413.57669889132058</c:v>
                </c:pt>
                <c:pt idx="50">
                  <c:v>415.36018516811316</c:v>
                </c:pt>
                <c:pt idx="51">
                  <c:v>417.16635196134763</c:v>
                </c:pt>
                <c:pt idx="52">
                  <c:v>418.99517162702017</c:v>
                </c:pt>
                <c:pt idx="53">
                  <c:v>420.84661595768085</c:v>
                </c:pt>
                <c:pt idx="54">
                  <c:v>422.72065618361501</c:v>
                </c:pt>
                <c:pt idx="55">
                  <c:v>424.61726297410269</c:v>
                </c:pt>
                <c:pt idx="56">
                  <c:v>426.53640643875588</c:v>
                </c:pt>
                <c:pt idx="57">
                  <c:v>428.47805612893222</c:v>
                </c:pt>
                <c:pt idx="58">
                  <c:v>430.44218103922475</c:v>
                </c:pt>
                <c:pt idx="59">
                  <c:v>432.42874960902674</c:v>
                </c:pt>
                <c:pt idx="60">
                  <c:v>434.43772972417088</c:v>
                </c:pt>
                <c:pt idx="61">
                  <c:v>436.46908871864196</c:v>
                </c:pt>
                <c:pt idx="62">
                  <c:v>438.52279337636264</c:v>
                </c:pt>
                <c:pt idx="63">
                  <c:v>440.5988099330512</c:v>
                </c:pt>
                <c:pt idx="64">
                  <c:v>442.69710407815057</c:v>
                </c:pt>
                <c:pt idx="65">
                  <c:v>444.8176409568282</c:v>
                </c:pt>
                <c:pt idx="66">
                  <c:v>446.96038517204585</c:v>
                </c:pt>
                <c:pt idx="67">
                  <c:v>449.12530078669835</c:v>
                </c:pt>
                <c:pt idx="68">
                  <c:v>451.31235132582128</c:v>
                </c:pt>
                <c:pt idx="69">
                  <c:v>453.52149977886609</c:v>
                </c:pt>
                <c:pt idx="70">
                  <c:v>455.75270860204228</c:v>
                </c:pt>
                <c:pt idx="71">
                  <c:v>458.00593972072619</c:v>
                </c:pt>
                <c:pt idx="72">
                  <c:v>460.28115453193504</c:v>
                </c:pt>
                <c:pt idx="73">
                  <c:v>462.5783139068663</c:v>
                </c:pt>
                <c:pt idx="74">
                  <c:v>464.8973781935008</c:v>
                </c:pt>
                <c:pt idx="75">
                  <c:v>467.23830721926953</c:v>
                </c:pt>
                <c:pt idx="76">
                  <c:v>469.60106029378318</c:v>
                </c:pt>
                <c:pt idx="77">
                  <c:v>471.98559621162343</c:v>
                </c:pt>
                <c:pt idx="78">
                  <c:v>474.39187325519578</c:v>
                </c:pt>
                <c:pt idx="79">
                  <c:v>476.81984919764255</c:v>
                </c:pt>
                <c:pt idx="80">
                  <c:v>479.26948130581599</c:v>
                </c:pt>
                <c:pt idx="81">
                  <c:v>481.74071804194847</c:v>
                </c:pt>
                <c:pt idx="82">
                  <c:v>484.23349074658995</c:v>
                </c:pt>
                <c:pt idx="83">
                  <c:v>486.74772192809752</c:v>
                </c:pt>
                <c:pt idx="84">
                  <c:v>489.28333357234942</c:v>
                </c:pt>
                <c:pt idx="85">
                  <c:v>491.84024714875682</c:v>
                </c:pt>
                <c:pt idx="86">
                  <c:v>494.41838361632841</c:v>
                </c:pt>
                <c:pt idx="87">
                  <c:v>497.01766342978647</c:v>
                </c:pt>
                <c:pt idx="88">
                  <c:v>499.63800654573265</c:v>
                </c:pt>
                <c:pt idx="89">
                  <c:v>502.27933242886223</c:v>
                </c:pt>
                <c:pt idx="90">
                  <c:v>504.94156005822504</c:v>
                </c:pt>
                <c:pt idx="91">
                  <c:v>507.62460424244375</c:v>
                </c:pt>
                <c:pt idx="92">
                  <c:v>510.32837192786718</c:v>
                </c:pt>
                <c:pt idx="93">
                  <c:v>513.05276589185212</c:v>
                </c:pt>
                <c:pt idx="94">
                  <c:v>515.79768844385433</c:v>
                </c:pt>
                <c:pt idx="95">
                  <c:v>518.56304143321574</c:v>
                </c:pt>
                <c:pt idx="96">
                  <c:v>521.34872625698404</c:v>
                </c:pt>
                <c:pt idx="97">
                  <c:v>524.15464386776239</c:v>
                </c:pt>
                <c:pt idx="98">
                  <c:v>526.98069478158789</c:v>
                </c:pt>
                <c:pt idx="99">
                  <c:v>529.82677908583639</c:v>
                </c:pt>
                <c:pt idx="100">
                  <c:v>532.69279644715198</c:v>
                </c:pt>
                <c:pt idx="101">
                  <c:v>535.57864552526132</c:v>
                </c:pt>
                <c:pt idx="102">
                  <c:v>538.48422338587909</c:v>
                </c:pt>
                <c:pt idx="103">
                  <c:v>541.40942610257639</c:v>
                </c:pt>
                <c:pt idx="104">
                  <c:v>544.35414935970289</c:v>
                </c:pt>
                <c:pt idx="105">
                  <c:v>547.31828846062444</c:v>
                </c:pt>
                <c:pt idx="106">
                  <c:v>550.30173833597291</c:v>
                </c:pt>
                <c:pt idx="107">
                  <c:v>553.3043935519064</c:v>
                </c:pt>
                <c:pt idx="108">
                  <c:v>556.32614831837714</c:v>
                </c:pt>
                <c:pt idx="109">
                  <c:v>559.36689649740697</c:v>
                </c:pt>
                <c:pt idx="110">
                  <c:v>562.42653161136673</c:v>
                </c:pt>
                <c:pt idx="111">
                  <c:v>565.50495373519936</c:v>
                </c:pt>
                <c:pt idx="112">
                  <c:v>568.60207639697978</c:v>
                </c:pt>
                <c:pt idx="113">
                  <c:v>571.71781970065626</c:v>
                </c:pt>
                <c:pt idx="114">
                  <c:v>574.85210343930316</c:v>
                </c:pt>
                <c:pt idx="115">
                  <c:v>578.00484710110311</c:v>
                </c:pt>
                <c:pt idx="116">
                  <c:v>581.17596987533955</c:v>
                </c:pt>
                <c:pt idx="117">
                  <c:v>584.36539065839804</c:v>
                </c:pt>
                <c:pt idx="118">
                  <c:v>587.57302805977554</c:v>
                </c:pt>
                <c:pt idx="119">
                  <c:v>590.79880040809587</c:v>
                </c:pt>
                <c:pt idx="120">
                  <c:v>594.04262575713119</c:v>
                </c:pt>
                <c:pt idx="121">
                  <c:v>597.30441040163487</c:v>
                </c:pt>
                <c:pt idx="122">
                  <c:v>600.58403738276343</c:v>
                </c:pt>
                <c:pt idx="123">
                  <c:v>603.88137799392587</c:v>
                </c:pt>
                <c:pt idx="124">
                  <c:v>607.19630329898234</c:v>
                </c:pt>
                <c:pt idx="125">
                  <c:v>610.5286841421248</c:v>
                </c:pt>
                <c:pt idx="126">
                  <c:v>613.87839115772113</c:v>
                </c:pt>
                <c:pt idx="127">
                  <c:v>617.24529478012141</c:v>
                </c:pt>
                <c:pt idx="128">
                  <c:v>620.62926525342357</c:v>
                </c:pt>
                <c:pt idx="129">
                  <c:v>624.0301726411966</c:v>
                </c:pt>
                <c:pt idx="130">
                  <c:v>627.44788683616025</c:v>
                </c:pt>
                <c:pt idx="131">
                  <c:v>630.88227454275875</c:v>
                </c:pt>
                <c:pt idx="132">
                  <c:v>634.33319625816512</c:v>
                </c:pt>
                <c:pt idx="133">
                  <c:v>637.80050931369999</c:v>
                </c:pt>
                <c:pt idx="134">
                  <c:v>641.28407091825693</c:v>
                </c:pt>
                <c:pt idx="135">
                  <c:v>644.78373816879969</c:v>
                </c:pt>
                <c:pt idx="136">
                  <c:v>648.29936806079252</c:v>
                </c:pt>
                <c:pt idx="137">
                  <c:v>651.83081749856012</c:v>
                </c:pt>
                <c:pt idx="138">
                  <c:v>655.37794330557642</c:v>
                </c:pt>
                <c:pt idx="139">
                  <c:v>658.94060223468045</c:v>
                </c:pt>
                <c:pt idx="140">
                  <c:v>662.51865097821667</c:v>
                </c:pt>
                <c:pt idx="141">
                  <c:v>666.11190976172941</c:v>
                </c:pt>
                <c:pt idx="142">
                  <c:v>669.72012593541729</c:v>
                </c:pt>
                <c:pt idx="143">
                  <c:v>673.34301048855139</c:v>
                </c:pt>
                <c:pt idx="144">
                  <c:v>676.98027457375167</c:v>
                </c:pt>
                <c:pt idx="145">
                  <c:v>680.63162953215544</c:v>
                </c:pt>
                <c:pt idx="146">
                  <c:v>684.29678691823653</c:v>
                </c:pt>
                <c:pt idx="147">
                  <c:v>687.97545852426867</c:v>
                </c:pt>
                <c:pt idx="148">
                  <c:v>691.66735640443108</c:v>
                </c:pt>
                <c:pt idx="149">
                  <c:v>695.37219289855091</c:v>
                </c:pt>
                <c:pt idx="150">
                  <c:v>699.08968065547913</c:v>
                </c:pt>
                <c:pt idx="151">
                  <c:v>702.81953265609661</c:v>
                </c:pt>
                <c:pt idx="152">
                  <c:v>706.56146223594624</c:v>
                </c:pt>
                <c:pt idx="153">
                  <c:v>710.3151831074897</c:v>
                </c:pt>
                <c:pt idx="154">
                  <c:v>714.08040938198428</c:v>
                </c:pt>
                <c:pt idx="155">
                  <c:v>717.85685559097806</c:v>
                </c:pt>
                <c:pt idx="156">
                  <c:v>721.64406280294088</c:v>
                </c:pt>
                <c:pt idx="157">
                  <c:v>725.44122494134126</c:v>
                </c:pt>
                <c:pt idx="158">
                  <c:v>729.24736350564865</c:v>
                </c:pt>
                <c:pt idx="159">
                  <c:v>733.06150216448589</c:v>
                </c:pt>
                <c:pt idx="160">
                  <c:v>736.882666921897</c:v>
                </c:pt>
                <c:pt idx="161">
                  <c:v>740.70966473401563</c:v>
                </c:pt>
                <c:pt idx="162">
                  <c:v>744.54086268895458</c:v>
                </c:pt>
                <c:pt idx="163">
                  <c:v>748.37443239153674</c:v>
                </c:pt>
                <c:pt idx="164">
                  <c:v>752.20859388936617</c:v>
                </c:pt>
                <c:pt idx="165">
                  <c:v>756.04180668333197</c:v>
                </c:pt>
                <c:pt idx="166">
                  <c:v>759.87295992102986</c:v>
                </c:pt>
                <c:pt idx="167">
                  <c:v>763.70099800688388</c:v>
                </c:pt>
                <c:pt idx="168">
                  <c:v>767.52466413865704</c:v>
                </c:pt>
                <c:pt idx="169">
                  <c:v>771.34232976878661</c:v>
                </c:pt>
                <c:pt idx="170">
                  <c:v>775.15194169297638</c:v>
                </c:pt>
                <c:pt idx="171">
                  <c:v>778.95207770053025</c:v>
                </c:pt>
                <c:pt idx="172">
                  <c:v>782.74241397448998</c:v>
                </c:pt>
                <c:pt idx="173">
                  <c:v>786.52299903847427</c:v>
                </c:pt>
                <c:pt idx="174">
                  <c:v>790.29388103261726</c:v>
                </c:pt>
                <c:pt idx="175">
                  <c:v>794.05510771763556</c:v>
                </c:pt>
                <c:pt idx="176">
                  <c:v>797.8067264788408</c:v>
                </c:pt>
                <c:pt idx="177">
                  <c:v>801.54878433010003</c:v>
                </c:pt>
                <c:pt idx="178">
                  <c:v>805.28132791774226</c:v>
                </c:pt>
                <c:pt idx="179">
                  <c:v>809.0044035244149</c:v>
                </c:pt>
                <c:pt idx="180">
                  <c:v>812.71805707288809</c:v>
                </c:pt>
                <c:pt idx="181">
                  <c:v>816.42233412981034</c:v>
                </c:pt>
                <c:pt idx="182">
                  <c:v>820.11727990941392</c:v>
                </c:pt>
                <c:pt idx="183">
                  <c:v>823.80293927717264</c:v>
                </c:pt>
                <c:pt idx="184">
                  <c:v>827.47935675341159</c:v>
                </c:pt>
                <c:pt idx="185">
                  <c:v>831.14657651687014</c:v>
                </c:pt>
                <c:pt idx="186">
                  <c:v>834.80464240821891</c:v>
                </c:pt>
                <c:pt idx="187">
                  <c:v>838.453597933531</c:v>
                </c:pt>
                <c:pt idx="188">
                  <c:v>842.09348626770884</c:v>
                </c:pt>
                <c:pt idx="189">
                  <c:v>845.72435025786672</c:v>
                </c:pt>
                <c:pt idx="190">
                  <c:v>849.34623242666999</c:v>
                </c:pt>
                <c:pt idx="191">
                  <c:v>852.9591749756321</c:v>
                </c:pt>
                <c:pt idx="192">
                  <c:v>856.56321978836877</c:v>
                </c:pt>
                <c:pt idx="193">
                  <c:v>860.15840843381125</c:v>
                </c:pt>
                <c:pt idx="194">
                  <c:v>863.74478216937894</c:v>
                </c:pt>
                <c:pt idx="195">
                  <c:v>867.3223819441115</c:v>
                </c:pt>
                <c:pt idx="196">
                  <c:v>870.89124840176191</c:v>
                </c:pt>
                <c:pt idx="197">
                  <c:v>874.45142188385023</c:v>
                </c:pt>
                <c:pt idx="198">
                  <c:v>878.00294243267888</c:v>
                </c:pt>
                <c:pt idx="199">
                  <c:v>881.54584979431093</c:v>
                </c:pt>
                <c:pt idx="200">
                  <c:v>885.08018342151013</c:v>
                </c:pt>
                <c:pt idx="201">
                  <c:v>919.95499613257027</c:v>
                </c:pt>
                <c:pt idx="202">
                  <c:v>953.99740110697701</c:v>
                </c:pt>
                <c:pt idx="203">
                  <c:v>987.24423935005439</c:v>
                </c:pt>
                <c:pt idx="204">
                  <c:v>1019.7297665584213</c:v>
                </c:pt>
                <c:pt idx="205">
                  <c:v>1051.4858924250425</c:v>
                </c:pt>
                <c:pt idx="206">
                  <c:v>1082.54239262703</c:v>
                </c:pt>
                <c:pt idx="207">
                  <c:v>1112.9270971782259</c:v>
                </c:pt>
                <c:pt idx="208">
                  <c:v>1142.6660582595368</c:v>
                </c:pt>
                <c:pt idx="209">
                  <c:v>1171.78370016965</c:v>
                </c:pt>
                <c:pt idx="210">
                  <c:v>1200.30295364823</c:v>
                </c:pt>
                <c:pt idx="211">
                  <c:v>1228.2453764979998</c:v>
                </c:pt>
                <c:pt idx="212">
                  <c:v>1255.6312621593579</c:v>
                </c:pt>
                <c:pt idx="213">
                  <c:v>1282.479737661849</c:v>
                </c:pt>
                <c:pt idx="214">
                  <c:v>1308.8088521832485</c:v>
                </c:pt>
                <c:pt idx="215">
                  <c:v>1334.6356572830621</c:v>
                </c:pt>
                <c:pt idx="216">
                  <c:v>1359.9762797378608</c:v>
                </c:pt>
                <c:pt idx="217">
                  <c:v>1384.8459877870084</c:v>
                </c:pt>
                <c:pt idx="218">
                  <c:v>1409.2592514956186</c:v>
                </c:pt>
                <c:pt idx="219">
                  <c:v>1433.2297978542895</c:v>
                </c:pt>
                <c:pt idx="220">
                  <c:v>1456.7706611600181</c:v>
                </c:pt>
                <c:pt idx="221">
                  <c:v>1479.8942291578237</c:v>
                </c:pt>
                <c:pt idx="222">
                  <c:v>1502.6122853664585</c:v>
                </c:pt>
                <c:pt idx="223">
                  <c:v>1524.9360479628476</c:v>
                </c:pt>
                <c:pt idx="224">
                  <c:v>1546.8762055574912</c:v>
                </c:pt>
                <c:pt idx="225">
                  <c:v>1568.4429501560742</c:v>
                </c:pt>
                <c:pt idx="226">
                  <c:v>1589.6460075701877</c:v>
                </c:pt>
                <c:pt idx="227">
                  <c:v>1610.4946655117233</c:v>
                </c:pt>
                <c:pt idx="228">
                  <c:v>1630.9977995806119</c:v>
                </c:pt>
                <c:pt idx="229">
                  <c:v>1651.1638973336719</c:v>
                </c:pt>
                <c:pt idx="230">
                  <c:v>1671.00108060301</c:v>
                </c:pt>
                <c:pt idx="231">
                  <c:v>1690.5171262153399</c:v>
                </c:pt>
                <c:pt idx="232">
                  <c:v>1709.7194852484724</c:v>
                </c:pt>
                <c:pt idx="233">
                  <c:v>1728.6153009478132</c:v>
                </c:pt>
                <c:pt idx="234">
                  <c:v>1747.2114254137887</c:v>
                </c:pt>
                <c:pt idx="235">
                  <c:v>1765.5144351605093</c:v>
                </c:pt>
                <c:pt idx="236">
                  <c:v>1783.5306456365158</c:v>
                </c:pt>
                <c:pt idx="237">
                  <c:v>1801.2661247900023</c:v>
                </c:pt>
                <c:pt idx="238">
                  <c:v>1818.7267057533459</c:v>
                </c:pt>
                <c:pt idx="239">
                  <c:v>1835.9179987149969</c:v>
                </c:pt>
                <c:pt idx="240">
                  <c:v>1852.8454020406987</c:v>
                </c:pt>
                <c:pt idx="241">
                  <c:v>1869.514112700542</c:v>
                </c:pt>
                <c:pt idx="242">
                  <c:v>1885.9291360534348</c:v>
                </c:pt>
                <c:pt idx="243">
                  <c:v>1902.0952950361345</c:v>
                </c:pt>
                <c:pt idx="244">
                  <c:v>1918.0172387999849</c:v>
                </c:pt>
                <c:pt idx="245">
                  <c:v>1933.6994508348835</c:v>
                </c:pt>
                <c:pt idx="246">
                  <c:v>1949.1462566167268</c:v>
                </c:pt>
                <c:pt idx="247">
                  <c:v>1964.3618308116158</c:v>
                </c:pt>
                <c:pt idx="248">
                  <c:v>1979.3502040674136</c:v>
                </c:pt>
                <c:pt idx="249">
                  <c:v>1994.1152694207965</c:v>
                </c:pt>
                <c:pt idx="250">
                  <c:v>2008.6607883457223</c:v>
                </c:pt>
                <c:pt idx="251">
                  <c:v>2022.9903964672108</c:v>
                </c:pt>
                <c:pt idx="252">
                  <c:v>2037.1076089624878</c:v>
                </c:pt>
                <c:pt idx="253">
                  <c:v>2051.0158256698605</c:v>
                </c:pt>
                <c:pt idx="254">
                  <c:v>2064.7183359241526</c:v>
                </c:pt>
                <c:pt idx="255">
                  <c:v>2078.2183231361237</c:v>
                </c:pt>
                <c:pt idx="256">
                  <c:v>2091.5188691320081</c:v>
                </c:pt>
                <c:pt idx="257">
                  <c:v>2104.6229582681322</c:v>
                </c:pt>
                <c:pt idx="258">
                  <c:v>2117.5334813344825</c:v>
                </c:pt>
                <c:pt idx="259">
                  <c:v>2130.2532392601133</c:v>
                </c:pt>
                <c:pt idx="260">
                  <c:v>2142.7849466323573</c:v>
                </c:pt>
                <c:pt idx="261">
                  <c:v>2155.1312350409785</c:v>
                </c:pt>
                <c:pt idx="262">
                  <c:v>2167.2946562576235</c:v>
                </c:pt>
                <c:pt idx="263">
                  <c:v>2179.2776852602233</c:v>
                </c:pt>
                <c:pt idx="264">
                  <c:v>2191.0827231113349</c:v>
                </c:pt>
                <c:pt idx="265">
                  <c:v>2202.7120996988165</c:v>
                </c:pt>
                <c:pt idx="266">
                  <c:v>2214.1680763466616</c:v>
                </c:pt>
                <c:pt idx="267">
                  <c:v>2225.4528483033064</c:v>
                </c:pt>
                <c:pt idx="268">
                  <c:v>2236.5685471142474</c:v>
                </c:pt>
                <c:pt idx="269">
                  <c:v>2247.5172428853593</c:v>
                </c:pt>
                <c:pt idx="270">
                  <c:v>2258.3009464429006</c:v>
                </c:pt>
                <c:pt idx="271">
                  <c:v>2268.9216113958068</c:v>
                </c:pt>
                <c:pt idx="272">
                  <c:v>2279.3811361055268</c:v>
                </c:pt>
                <c:pt idx="273">
                  <c:v>2289.6813655683218</c:v>
                </c:pt>
                <c:pt idx="274">
                  <c:v>2299.824093214655</c:v>
                </c:pt>
                <c:pt idx="275">
                  <c:v>2309.8110626300022</c:v>
                </c:pt>
                <c:pt idx="276">
                  <c:v>2319.6439692011654</c:v>
                </c:pt>
                <c:pt idx="277">
                  <c:v>2329.3244616919169</c:v>
                </c:pt>
                <c:pt idx="278">
                  <c:v>2338.8541437515814</c:v>
                </c:pt>
                <c:pt idx="279">
                  <c:v>2348.234575359942</c:v>
                </c:pt>
                <c:pt idx="280">
                  <c:v>2357.46727421167</c:v>
                </c:pt>
                <c:pt idx="281">
                  <c:v>2366.5537170432835</c:v>
                </c:pt>
                <c:pt idx="282">
                  <c:v>2375.495340905476</c:v>
                </c:pt>
                <c:pt idx="283">
                  <c:v>2384.2935443834849</c:v>
                </c:pt>
                <c:pt idx="284">
                  <c:v>2392.9496887680334</c:v>
                </c:pt>
                <c:pt idx="285">
                  <c:v>2401.4650991792259</c:v>
                </c:pt>
                <c:pt idx="286">
                  <c:v>2409.8410656456563</c:v>
                </c:pt>
                <c:pt idx="287">
                  <c:v>2418.0788441408545</c:v>
                </c:pt>
                <c:pt idx="288">
                  <c:v>2426.1796575790941</c:v>
                </c:pt>
                <c:pt idx="289">
                  <c:v>2434.144696772466</c:v>
                </c:pt>
                <c:pt idx="290">
                  <c:v>2441.9751213510294</c:v>
                </c:pt>
                <c:pt idx="291">
                  <c:v>2449.6720606477506</c:v>
                </c:pt>
                <c:pt idx="292">
                  <c:v>2457.23661454986</c:v>
                </c:pt>
                <c:pt idx="293">
                  <c:v>2464.6698543181628</c:v>
                </c:pt>
                <c:pt idx="294">
                  <c:v>2471.9728233757783</c:v>
                </c:pt>
                <c:pt idx="295">
                  <c:v>2479.1465380676896</c:v>
                </c:pt>
                <c:pt idx="296">
                  <c:v>2486.191988392437</c:v>
                </c:pt>
                <c:pt idx="297">
                  <c:v>2493.1101387072085</c:v>
                </c:pt>
                <c:pt idx="298">
                  <c:v>2499.9019284075321</c:v>
                </c:pt>
                <c:pt idx="299">
                  <c:v>2506.5682725827114</c:v>
                </c:pt>
                <c:pt idx="300">
                  <c:v>2513.1100626480998</c:v>
                </c:pt>
                <c:pt idx="301">
                  <c:v>2519.528166955251</c:v>
                </c:pt>
                <c:pt idx="302">
                  <c:v>2525.8234313809476</c:v>
                </c:pt>
                <c:pt idx="303">
                  <c:v>2531.9966798960572</c:v>
                </c:pt>
                <c:pt idx="304">
                  <c:v>2538.0487151151333</c:v>
                </c:pt>
                <c:pt idx="305">
                  <c:v>2543.9803188276351</c:v>
                </c:pt>
                <c:pt idx="306">
                  <c:v>2549.7922525116064</c:v>
                </c:pt>
                <c:pt idx="307">
                  <c:v>2555.4852578306263</c:v>
                </c:pt>
                <c:pt idx="308">
                  <c:v>2561.060057114807</c:v>
                </c:pt>
                <c:pt idx="309">
                  <c:v>2566.5173538265899</c:v>
                </c:pt>
                <c:pt idx="310">
                  <c:v>2571.857833012069</c:v>
                </c:pt>
                <c:pt idx="311">
                  <c:v>2577.0821617385368</c:v>
                </c:pt>
                <c:pt idx="312">
                  <c:v>2582.1909895189378</c:v>
                </c:pt>
                <c:pt idx="313">
                  <c:v>2587.184948723886</c:v>
                </c:pt>
                <c:pt idx="314">
                  <c:v>2592.0646549818898</c:v>
                </c:pt>
                <c:pt idx="315">
                  <c:v>2596.8307075684074</c:v>
                </c:pt>
                <c:pt idx="316">
                  <c:v>2601.4836897843443</c:v>
                </c:pt>
                <c:pt idx="317">
                  <c:v>2606.0241693245889</c:v>
                </c:pt>
                <c:pt idx="318">
                  <c:v>2610.4526986371739</c:v>
                </c:pt>
                <c:pt idx="319">
                  <c:v>2614.769815273633</c:v>
                </c:pt>
                <c:pt idx="320">
                  <c:v>2618.9760422311256</c:v>
                </c:pt>
                <c:pt idx="321">
                  <c:v>2623.0718882868805</c:v>
                </c:pt>
                <c:pt idx="322">
                  <c:v>2627.0578483255172</c:v>
                </c:pt>
                <c:pt idx="323">
                  <c:v>2630.9344036597854</c:v>
                </c:pt>
                <c:pt idx="324">
                  <c:v>2634.7020223452669</c:v>
                </c:pt>
                <c:pt idx="325">
                  <c:v>2638.3611594895788</c:v>
                </c:pt>
                <c:pt idx="326">
                  <c:v>2641.9122575566116</c:v>
                </c:pt>
                <c:pt idx="327">
                  <c:v>2645.3557466663365</c:v>
                </c:pt>
                <c:pt idx="328">
                  <c:v>2648.6920448907117</c:v>
                </c:pt>
                <c:pt idx="329">
                  <c:v>2651.9215585462221</c:v>
                </c:pt>
                <c:pt idx="330">
                  <c:v>2655.0446824835735</c:v>
                </c:pt>
                <c:pt idx="331">
                  <c:v>2658.0618003750747</c:v>
                </c:pt>
                <c:pt idx="332">
                  <c:v>2660.9732850002279</c:v>
                </c:pt>
                <c:pt idx="333">
                  <c:v>2663.779498530052</c:v>
                </c:pt>
                <c:pt idx="334">
                  <c:v>2666.4807928106547</c:v>
                </c:pt>
                <c:pt idx="335">
                  <c:v>2669.0775096465663</c:v>
                </c:pt>
                <c:pt idx="336">
                  <c:v>2671.5699810843412</c:v>
                </c:pt>
                <c:pt idx="337">
                  <c:v>2673.9585296969226</c:v>
                </c:pt>
                <c:pt idx="338">
                  <c:v>2676.2434688692556</c:v>
                </c:pt>
                <c:pt idx="339">
                  <c:v>2678.4251030856167</c:v>
                </c:pt>
                <c:pt idx="340">
                  <c:v>2680.5037282191129</c:v>
                </c:pt>
                <c:pt idx="341">
                  <c:v>2682.4796318237759</c:v>
                </c:pt>
                <c:pt idx="342">
                  <c:v>2684.3530934296564</c:v>
                </c:pt>
                <c:pt idx="343">
                  <c:v>2686.1243848412892</c:v>
                </c:pt>
                <c:pt idx="344">
                  <c:v>2687.7937704398601</c:v>
                </c:pt>
                <c:pt idx="345">
                  <c:v>2689.3615074893705</c:v>
                </c:pt>
                <c:pt idx="346">
                  <c:v>2690.8278464470436</c:v>
                </c:pt>
                <c:pt idx="347">
                  <c:v>2692.1930312781619</c:v>
                </c:pt>
                <c:pt idx="348">
                  <c:v>2693.4572997754726</c:v>
                </c:pt>
                <c:pt idx="349">
                  <c:v>2694.6208838832254</c:v>
                </c:pt>
                <c:pt idx="350">
                  <c:v>2695.6840100258451</c:v>
                </c:pt>
                <c:pt idx="351">
                  <c:v>2696.6468994411616</c:v>
                </c:pt>
                <c:pt idx="352">
                  <c:v>2697.5097685180467</c:v>
                </c:pt>
                <c:pt idx="353">
                  <c:v>2698.2728291382191</c:v>
                </c:pt>
                <c:pt idx="354">
                  <c:v>2698.9362890219068</c:v>
                </c:pt>
                <c:pt idx="355">
                  <c:v>2699.500352076961</c:v>
                </c:pt>
                <c:pt idx="356">
                  <c:v>2699.9652187509419</c:v>
                </c:pt>
                <c:pt idx="357">
                  <c:v>2700.3310863856086</c:v>
                </c:pt>
                <c:pt idx="358">
                  <c:v>2700.5981495731771</c:v>
                </c:pt>
                <c:pt idx="359">
                  <c:v>2700.7666005136316</c:v>
                </c:pt>
                <c:pt idx="360">
                  <c:v>2700.8366293723166</c:v>
                </c:pt>
                <c:pt idx="361">
                  <c:v>2700.8084246369776</c:v>
                </c:pt>
                <c:pt idx="362">
                  <c:v>2700.6821734733776</c:v>
                </c:pt>
                <c:pt idx="363">
                  <c:v>2700.4580620785764</c:v>
                </c:pt>
                <c:pt idx="364">
                  <c:v>2700.1362760309476</c:v>
                </c:pt>
                <c:pt idx="365">
                  <c:v>2699.7170006359861</c:v>
                </c:pt>
                <c:pt idx="366">
                  <c:v>2699.2004212669772</c:v>
                </c:pt>
                <c:pt idx="367">
                  <c:v>2698.5867236996005</c:v>
                </c:pt>
                <c:pt idx="368">
                  <c:v>2697.8760944395808</c:v>
                </c:pt>
                <c:pt idx="369">
                  <c:v>2697.0687210425326</c:v>
                </c:pt>
                <c:pt idx="370">
                  <c:v>2696.1647924252006</c:v>
                </c:pt>
                <c:pt idx="371">
                  <c:v>2695.1644991673511</c:v>
                </c:pt>
                <c:pt idx="372">
                  <c:v>2694.0680338036445</c:v>
                </c:pt>
                <c:pt idx="373">
                  <c:v>2692.8755911048879</c:v>
                </c:pt>
                <c:pt idx="374">
                  <c:v>2691.587368348145</c:v>
                </c:pt>
                <c:pt idx="375">
                  <c:v>2690.2035655752652</c:v>
                </c:pt>
                <c:pt idx="376">
                  <c:v>2688.7243858394722</c:v>
                </c:pt>
                <c:pt idx="377">
                  <c:v>2687.1500354397326</c:v>
                </c:pt>
                <c:pt idx="378">
                  <c:v>2685.4807241427079</c:v>
                </c:pt>
                <c:pt idx="379">
                  <c:v>2683.7166653921727</c:v>
                </c:pt>
                <c:pt idx="380">
                  <c:v>2681.8580765058432</c:v>
                </c:pt>
                <c:pt idx="381">
                  <c:v>2679.9051788596425</c:v>
                </c:pt>
                <c:pt idx="382">
                  <c:v>2677.858198059479</c:v>
                </c:pt>
                <c:pt idx="383">
                  <c:v>2675.717364100678</c:v>
                </c:pt>
                <c:pt idx="384">
                  <c:v>2673.4829115152556</c:v>
                </c:pt>
                <c:pt idx="385">
                  <c:v>2671.155079507264</c:v>
                </c:pt>
                <c:pt idx="386">
                  <c:v>2668.7341120764795</c:v>
                </c:pt>
                <c:pt idx="387">
                  <c:v>2666.2202581307333</c:v>
                </c:pt>
                <c:pt idx="388">
                  <c:v>2663.6137715872146</c:v>
                </c:pt>
                <c:pt idx="389">
                  <c:v>2660.9149114630895</c:v>
                </c:pt>
                <c:pt idx="390">
                  <c:v>2658.1239419558042</c:v>
                </c:pt>
                <c:pt idx="391">
                  <c:v>2655.241132513444</c:v>
                </c:pt>
                <c:pt idx="392">
                  <c:v>2652.2667578955293</c:v>
                </c:pt>
                <c:pt idx="393">
                  <c:v>2649.2010982246343</c:v>
                </c:pt>
                <c:pt idx="394">
                  <c:v>2646.0444390292159</c:v>
                </c:pt>
                <c:pt idx="395">
                  <c:v>2642.7970712780307</c:v>
                </c:pt>
                <c:pt idx="396">
                  <c:v>2639.4592914065224</c:v>
                </c:pt>
                <c:pt idx="397">
                  <c:v>2636.0314013355487</c:v>
                </c:pt>
                <c:pt idx="398">
                  <c:v>2632.5137084828116</c:v>
                </c:pt>
                <c:pt idx="399">
                  <c:v>2628.9065257673433</c:v>
                </c:pt>
                <c:pt idx="400">
                  <c:v>2625.2101716073939</c:v>
                </c:pt>
                <c:pt idx="401">
                  <c:v>2621.4249699120483</c:v>
                </c:pt>
                <c:pt idx="402">
                  <c:v>2617.5512500668947</c:v>
                </c:pt>
                <c:pt idx="403">
                  <c:v>2613.589346914056</c:v>
                </c:pt>
                <c:pt idx="404">
                  <c:v>2609.5396007268728</c:v>
                </c:pt>
                <c:pt idx="405">
                  <c:v>2605.4023571795296</c:v>
                </c:pt>
                <c:pt idx="406">
                  <c:v>2601.1779673118908</c:v>
                </c:pt>
                <c:pt idx="407">
                  <c:v>2596.8667874898078</c:v>
                </c:pt>
                <c:pt idx="408">
                  <c:v>2592.4691793611478</c:v>
                </c:pt>
                <c:pt idx="409">
                  <c:v>2587.9855098077796</c:v>
                </c:pt>
                <c:pt idx="410">
                  <c:v>2583.4161508937423</c:v>
                </c:pt>
                <c:pt idx="411">
                  <c:v>2578.761479809813</c:v>
                </c:pt>
                <c:pt idx="412">
                  <c:v>2574.0218788146831</c:v>
                </c:pt>
                <c:pt idx="413">
                  <c:v>2569.1977351729333</c:v>
                </c:pt>
                <c:pt idx="414">
                  <c:v>2564.2894410899989</c:v>
                </c:pt>
                <c:pt idx="415">
                  <c:v>2559.2973936443032</c:v>
                </c:pt>
                <c:pt idx="416">
                  <c:v>2554.2219947167282</c:v>
                </c:pt>
                <c:pt idx="417">
                  <c:v>2549.0636509175852</c:v>
                </c:pt>
                <c:pt idx="418">
                  <c:v>2543.8227735112418</c:v>
                </c:pt>
                <c:pt idx="419">
                  <c:v>2538.4997783385525</c:v>
                </c:pt>
                <c:pt idx="420">
                  <c:v>2533.0950857372313</c:v>
                </c:pt>
                <c:pt idx="421">
                  <c:v>2527.6091204603081</c:v>
                </c:pt>
                <c:pt idx="422">
                  <c:v>2522.0423115927924</c:v>
                </c:pt>
                <c:pt idx="423">
                  <c:v>2516.3950924666701</c:v>
                </c:pt>
                <c:pt idx="424">
                  <c:v>2510.6679005743522</c:v>
                </c:pt>
                <c:pt idx="425">
                  <c:v>2504.8611774806882</c:v>
                </c:pt>
                <c:pt idx="426">
                  <c:v>2498.9753687336547</c:v>
                </c:pt>
                <c:pt idx="427">
                  <c:v>2493.0109237738216</c:v>
                </c:pt>
                <c:pt idx="428">
                  <c:v>2486.9682958426974</c:v>
                </c:pt>
                <c:pt idx="429">
                  <c:v>2480.8479418900497</c:v>
                </c:pt>
                <c:pt idx="430">
                  <c:v>2474.650322480295</c:v>
                </c:pt>
                <c:pt idx="431">
                  <c:v>2468.3759016980448</c:v>
                </c:pt>
                <c:pt idx="432">
                  <c:v>2462.0251470528956</c:v>
                </c:pt>
                <c:pt idx="433">
                  <c:v>2455.5985293835447</c:v>
                </c:pt>
                <c:pt idx="434">
                  <c:v>2449.0965227613119</c:v>
                </c:pt>
                <c:pt idx="435">
                  <c:v>2442.5196043931446</c:v>
                </c:pt>
                <c:pt idx="436">
                  <c:v>2435.8682545241791</c:v>
                </c:pt>
                <c:pt idx="437">
                  <c:v>2429.1429563399311</c:v>
                </c:pt>
                <c:pt idx="438">
                  <c:v>2422.3441958681842</c:v>
                </c:pt>
                <c:pt idx="439">
                  <c:v>2415.4724618806431</c:v>
                </c:pt>
                <c:pt idx="440">
                  <c:v>2408.5282457944154</c:v>
                </c:pt>
                <c:pt idx="441">
                  <c:v>2401.5120415733859</c:v>
                </c:pt>
                <c:pt idx="442">
                  <c:v>2394.4243456295421</c:v>
                </c:pt>
                <c:pt idx="443">
                  <c:v>2387.2656567243121</c:v>
                </c:pt>
                <c:pt idx="444">
                  <c:v>2380.0364758699652</c:v>
                </c:pt>
                <c:pt idx="445">
                  <c:v>2372.7373062311399</c:v>
                </c:pt>
                <c:pt idx="446">
                  <c:v>2365.3686530265386</c:v>
                </c:pt>
                <c:pt idx="447">
                  <c:v>2357.9310234308546</c:v>
                </c:pt>
                <c:pt idx="448">
                  <c:v>2350.4249264769687</c:v>
                </c:pt>
                <c:pt idx="449">
                  <c:v>2342.8508729584687</c:v>
                </c:pt>
                <c:pt idx="450">
                  <c:v>2335.2093753325398</c:v>
                </c:pt>
                <c:pt idx="451">
                  <c:v>2327.500947623264</c:v>
                </c:pt>
                <c:pt idx="452">
                  <c:v>2319.7261053253787</c:v>
                </c:pt>
                <c:pt idx="453">
                  <c:v>2311.8853653085303</c:v>
                </c:pt>
                <c:pt idx="454">
                  <c:v>2303.9792457220665</c:v>
                </c:pt>
                <c:pt idx="455">
                  <c:v>2296.0082659004047</c:v>
                </c:pt>
                <c:pt idx="456">
                  <c:v>2287.9729462690148</c:v>
                </c:pt>
                <c:pt idx="457">
                  <c:v>2279.8738082510504</c:v>
                </c:pt>
                <c:pt idx="458">
                  <c:v>2271.7113741746657</c:v>
                </c:pt>
                <c:pt idx="459">
                  <c:v>2263.486167181049</c:v>
                </c:pt>
                <c:pt idx="460">
                  <c:v>2255.1987111332073</c:v>
                </c:pt>
                <c:pt idx="461">
                  <c:v>2246.8495305255324</c:v>
                </c:pt>
                <c:pt idx="462">
                  <c:v>2238.4391503941752</c:v>
                </c:pt>
                <c:pt idx="463">
                  <c:v>2229.9680962282619</c:v>
                </c:pt>
                <c:pt idx="464">
                  <c:v>2221.4368938819757</c:v>
                </c:pt>
                <c:pt idx="465">
                  <c:v>2212.8460694875307</c:v>
                </c:pt>
                <c:pt idx="466">
                  <c:v>2204.1961493690637</c:v>
                </c:pt>
                <c:pt idx="467">
                  <c:v>2195.4876599574686</c:v>
                </c:pt>
                <c:pt idx="468">
                  <c:v>2186.7211277061933</c:v>
                </c:pt>
                <c:pt idx="469">
                  <c:v>2177.8970790080248</c:v>
                </c:pt>
                <c:pt idx="470">
                  <c:v>2169.0160401128801</c:v>
                </c:pt>
                <c:pt idx="471">
                  <c:v>2160.0785370466228</c:v>
                </c:pt>
                <c:pt idx="472">
                  <c:v>2151.0850955309265</c:v>
                </c:pt>
                <c:pt idx="473">
                  <c:v>2142.0362409042</c:v>
                </c:pt>
                <c:pt idx="474">
                  <c:v>2132.9324980435908</c:v>
                </c:pt>
                <c:pt idx="475">
                  <c:v>2123.7743912880851</c:v>
                </c:pt>
                <c:pt idx="476">
                  <c:v>2114.5624443627153</c:v>
                </c:pt>
                <c:pt idx="477">
                  <c:v>2105.2971803038918</c:v>
                </c:pt>
                <c:pt idx="478">
                  <c:v>2095.9791213858712</c:v>
                </c:pt>
                <c:pt idx="479">
                  <c:v>2086.6087890483709</c:v>
                </c:pt>
                <c:pt idx="480">
                  <c:v>2077.1867038253422</c:v>
                </c:pt>
                <c:pt idx="481">
                  <c:v>2067.7133852749143</c:v>
                </c:pt>
                <c:pt idx="482">
                  <c:v>2058.1893519105133</c:v>
                </c:pt>
                <c:pt idx="483">
                  <c:v>2048.6151211331694</c:v>
                </c:pt>
                <c:pt idx="484">
                  <c:v>2038.9912091650172</c:v>
                </c:pt>
                <c:pt idx="485">
                  <c:v>2029.3181309839972</c:v>
                </c:pt>
                <c:pt idx="486">
                  <c:v>2019.5964002597627</c:v>
                </c:pt>
                <c:pt idx="487">
                  <c:v>2009.8265292907988</c:v>
                </c:pt>
                <c:pt idx="488">
                  <c:v>2000.0090289427565</c:v>
                </c:pt>
                <c:pt idx="489">
                  <c:v>1990.144408588008</c:v>
                </c:pt>
                <c:pt idx="490">
                  <c:v>1980.2331760464224</c:v>
                </c:pt>
                <c:pt idx="491">
                  <c:v>1970.2758375273675</c:v>
                </c:pt>
                <c:pt idx="492">
                  <c:v>1960.2728975729365</c:v>
                </c:pt>
                <c:pt idx="493">
                  <c:v>1950.2248590024021</c:v>
                </c:pt>
                <c:pt idx="494">
                  <c:v>1940.1322228578974</c:v>
                </c:pt>
                <c:pt idx="495">
                  <c:v>1929.9954883513226</c:v>
                </c:pt>
                <c:pt idx="496">
                  <c:v>1919.8151528124777</c:v>
                </c:pt>
                <c:pt idx="497">
                  <c:v>1909.5917116384185</c:v>
                </c:pt>
                <c:pt idx="498">
                  <c:v>1899.3256582440331</c:v>
                </c:pt>
                <c:pt idx="499">
                  <c:v>1889.017484013837</c:v>
                </c:pt>
                <c:pt idx="500">
                  <c:v>1878.6676782549819</c:v>
                </c:pt>
                <c:pt idx="501">
                  <c:v>1868.2767281514764</c:v>
                </c:pt>
                <c:pt idx="502">
                  <c:v>1857.8451187196117</c:v>
                </c:pt>
                <c:pt idx="503">
                  <c:v>1847.3733327645873</c:v>
                </c:pt>
                <c:pt idx="504">
                  <c:v>1836.8618508383331</c:v>
                </c:pt>
                <c:pt idx="505">
                  <c:v>1826.3111511985205</c:v>
                </c:pt>
                <c:pt idx="506">
                  <c:v>1815.7217097687542</c:v>
                </c:pt>
                <c:pt idx="507">
                  <c:v>1805.0940000999417</c:v>
                </c:pt>
                <c:pt idx="508">
                  <c:v>1794.428493332829</c:v>
                </c:pt>
                <c:pt idx="509">
                  <c:v>1783.7256581616969</c:v>
                </c:pt>
                <c:pt idx="510">
                  <c:v>1772.9859607992091</c:v>
                </c:pt>
                <c:pt idx="511">
                  <c:v>1762.209864942404</c:v>
                </c:pt>
                <c:pt idx="512">
                  <c:v>1751.3978317398182</c:v>
                </c:pt>
                <c:pt idx="513">
                  <c:v>1740.5503197597382</c:v>
                </c:pt>
                <c:pt idx="514">
                  <c:v>1729.6677849595628</c:v>
                </c:pt>
                <c:pt idx="515">
                  <c:v>1718.7506806562744</c:v>
                </c:pt>
                <c:pt idx="516">
                  <c:v>1707.7994574980009</c:v>
                </c:pt>
                <c:pt idx="517">
                  <c:v>1696.8145634366645</c:v>
                </c:pt>
                <c:pt idx="518">
                  <c:v>1685.7964437016997</c:v>
                </c:pt>
                <c:pt idx="519">
                  <c:v>1674.7455407748364</c:v>
                </c:pt>
                <c:pt idx="520">
                  <c:v>1663.6622943659304</c:v>
                </c:pt>
                <c:pt idx="521">
                  <c:v>1652.5471413898322</c:v>
                </c:pt>
                <c:pt idx="522">
                  <c:v>1641.4005159442831</c:v>
                </c:pt>
                <c:pt idx="523">
                  <c:v>1630.2228492888246</c:v>
                </c:pt>
                <c:pt idx="524">
                  <c:v>1619.0145698247088</c:v>
                </c:pt>
                <c:pt idx="525">
                  <c:v>1607.776103075799</c:v>
                </c:pt>
                <c:pt idx="526">
                  <c:v>1596.5078716704452</c:v>
                </c:pt>
                <c:pt idx="527">
                  <c:v>1585.2102953243234</c:v>
                </c:pt>
                <c:pt idx="528">
                  <c:v>1573.8837908242251</c:v>
                </c:pt>
                <c:pt idx="529">
                  <c:v>1562.5287720127837</c:v>
                </c:pt>
                <c:pt idx="530">
                  <c:v>1551.1456497741242</c:v>
                </c:pt>
                <c:pt idx="531">
                  <c:v>1539.7348320204226</c:v>
                </c:pt>
                <c:pt idx="532">
                  <c:v>1528.2967236793627</c:v>
                </c:pt>
                <c:pt idx="533">
                  <c:v>1516.8317266824749</c:v>
                </c:pt>
                <c:pt idx="534">
                  <c:v>1505.3402399543445</c:v>
                </c:pt>
                <c:pt idx="535">
                  <c:v>1493.8226594026739</c:v>
                </c:pt>
                <c:pt idx="536">
                  <c:v>1482.279377909188</c:v>
                </c:pt>
                <c:pt idx="537">
                  <c:v>1470.7107853213652</c:v>
                </c:pt>
                <c:pt idx="538">
                  <c:v>1459.1172684449821</c:v>
                </c:pt>
                <c:pt idx="539">
                  <c:v>1447.4992110374576</c:v>
                </c:pt>
                <c:pt idx="540">
                  <c:v>1435.8569938019821</c:v>
                </c:pt>
                <c:pt idx="541">
                  <c:v>1424.1909943824171</c:v>
                </c:pt>
                <c:pt idx="542">
                  <c:v>1412.5015873589527</c:v>
                </c:pt>
                <c:pt idx="543">
                  <c:v>1400.7891442445064</c:v>
                </c:pt>
                <c:pt idx="544">
                  <c:v>1389.0540334818518</c:v>
                </c:pt>
                <c:pt idx="545">
                  <c:v>1377.296620441462</c:v>
                </c:pt>
                <c:pt idx="546">
                  <c:v>1365.5172674200521</c:v>
                </c:pt>
                <c:pt idx="547">
                  <c:v>1353.7163336398096</c:v>
                </c:pt>
                <c:pt idx="548">
                  <c:v>1341.8941752482965</c:v>
                </c:pt>
                <c:pt idx="549">
                  <c:v>1330.0511453190102</c:v>
                </c:pt>
                <c:pt idx="550">
                  <c:v>1318.1875938525891</c:v>
                </c:pt>
                <c:pt idx="551">
                  <c:v>1306.3038677786487</c:v>
                </c:pt>
                <c:pt idx="552">
                  <c:v>1294.4003109582345</c:v>
                </c:pt>
                <c:pt idx="553">
                  <c:v>1282.477264186879</c:v>
                </c:pt>
                <c:pt idx="554">
                  <c:v>1270.5350651982469</c:v>
                </c:pt>
                <c:pt idx="555">
                  <c:v>1258.5740486683585</c:v>
                </c:pt>
                <c:pt idx="556">
                  <c:v>1246.5945462203731</c:v>
                </c:pt>
                <c:pt idx="557">
                  <c:v>1234.5968864299239</c:v>
                </c:pt>
                <c:pt idx="558">
                  <c:v>1222.5813948309869</c:v>
                </c:pt>
                <c:pt idx="559">
                  <c:v>1210.5483939222747</c:v>
                </c:pt>
                <c:pt idx="560">
                  <c:v>1198.4982031741374</c:v>
                </c:pt>
                <c:pt idx="561">
                  <c:v>1186.4311390359621</c:v>
                </c:pt>
                <c:pt idx="562">
                  <c:v>1174.3475149440555</c:v>
                </c:pt>
                <c:pt idx="563">
                  <c:v>1162.2476413299976</c:v>
                </c:pt>
                <c:pt idx="564">
                  <c:v>1150.1318256294539</c:v>
                </c:pt>
                <c:pt idx="565">
                  <c:v>1138.0003722914335</c:v>
                </c:pt>
                <c:pt idx="566">
                  <c:v>1125.8535827879805</c:v>
                </c:pt>
                <c:pt idx="567">
                  <c:v>1113.6917556242872</c:v>
                </c:pt>
                <c:pt idx="568">
                  <c:v>1101.5151863492165</c:v>
                </c:pt>
                <c:pt idx="569">
                  <c:v>1089.3241675662207</c:v>
                </c:pt>
                <c:pt idx="570">
                  <c:v>1077.1189889446468</c:v>
                </c:pt>
                <c:pt idx="571">
                  <c:v>1064.8999372314147</c:v>
                </c:pt>
                <c:pt idx="572">
                  <c:v>1052.667296263058</c:v>
                </c:pt>
                <c:pt idx="573">
                  <c:v>1040.4213469781155</c:v>
                </c:pt>
                <c:pt idx="574">
                  <c:v>1028.1623674298614</c:v>
                </c:pt>
                <c:pt idx="575">
                  <c:v>1015.8906327993651</c:v>
                </c:pt>
                <c:pt idx="576">
                  <c:v>1003.6064154088674</c:v>
                </c:pt>
                <c:pt idx="577">
                  <c:v>991.30998473546367</c:v>
                </c:pt>
                <c:pt idx="578">
                  <c:v>979.00160742508285</c:v>
                </c:pt>
                <c:pt idx="579">
                  <c:v>966.6815473067519</c:v>
                </c:pt>
                <c:pt idx="580">
                  <c:v>954.35006540713505</c:v>
                </c:pt>
                <c:pt idx="581">
                  <c:v>942.00741996533816</c:v>
                </c:pt>
                <c:pt idx="582">
                  <c:v>929.65386644796786</c:v>
                </c:pt>
                <c:pt idx="583">
                  <c:v>917.2896575644354</c:v>
                </c:pt>
                <c:pt idx="584">
                  <c:v>904.9150432824955</c:v>
                </c:pt>
                <c:pt idx="585">
                  <c:v>892.5302708440114</c:v>
                </c:pt>
                <c:pt idx="586">
                  <c:v>880.13558478093546</c:v>
                </c:pt>
                <c:pt idx="587">
                  <c:v>867.73122693149719</c:v>
                </c:pt>
                <c:pt idx="588">
                  <c:v>855.31743645658878</c:v>
                </c:pt>
                <c:pt idx="589">
                  <c:v>842.89444985633929</c:v>
                </c:pt>
                <c:pt idx="590">
                  <c:v>830.4625009868696</c:v>
                </c:pt>
                <c:pt idx="591">
                  <c:v>818.02182107721808</c:v>
                </c:pt>
                <c:pt idx="592">
                  <c:v>805.57263874643002</c:v>
                </c:pt>
                <c:pt idx="593">
                  <c:v>793.11518002080072</c:v>
                </c:pt>
                <c:pt idx="594">
                  <c:v>780.6496683512662</c:v>
                </c:pt>
                <c:pt idx="595">
                  <c:v>768.17632463093173</c:v>
                </c:pt>
                <c:pt idx="596">
                  <c:v>755.69536721273096</c:v>
                </c:pt>
                <c:pt idx="597">
                  <c:v>743.20701192720855</c:v>
                </c:pt>
                <c:pt idx="598">
                  <c:v>730.71147210041784</c:v>
                </c:pt>
                <c:pt idx="599">
                  <c:v>718.20895857192647</c:v>
                </c:pt>
                <c:pt idx="600">
                  <c:v>705.69967971292317</c:v>
                </c:pt>
                <c:pt idx="601">
                  <c:v>693.18384144441814</c:v>
                </c:pt>
                <c:pt idx="602">
                  <c:v>680.66164725552983</c:v>
                </c:pt>
                <c:pt idx="603">
                  <c:v>668.13329822185233</c:v>
                </c:pt>
                <c:pt idx="604">
                  <c:v>655.59899302389567</c:v>
                </c:pt>
                <c:pt idx="605">
                  <c:v>643.05892796559306</c:v>
                </c:pt>
                <c:pt idx="606">
                  <c:v>630.51329699286873</c:v>
                </c:pt>
                <c:pt idx="607">
                  <c:v>617.96229171226014</c:v>
                </c:pt>
                <c:pt idx="608">
                  <c:v>605.40610140958813</c:v>
                </c:pt>
                <c:pt idx="609">
                  <c:v>592.84491306866983</c:v>
                </c:pt>
                <c:pt idx="610">
                  <c:v>580.27891139006738</c:v>
                </c:pt>
                <c:pt idx="611">
                  <c:v>567.70827880986826</c:v>
                </c:pt>
                <c:pt idx="612">
                  <c:v>555.13319551849099</c:v>
                </c:pt>
                <c:pt idx="613">
                  <c:v>542.55383947950997</c:v>
                </c:pt>
                <c:pt idx="614">
                  <c:v>529.97038644849613</c:v>
                </c:pt>
                <c:pt idx="615">
                  <c:v>517.3830099918664</c:v>
                </c:pt>
                <c:pt idx="616">
                  <c:v>504.79188150573844</c:v>
                </c:pt>
                <c:pt idx="617">
                  <c:v>492.19717023478489</c:v>
                </c:pt>
                <c:pt idx="618">
                  <c:v>479.59904329108269</c:v>
                </c:pt>
                <c:pt idx="619">
                  <c:v>466.99766567295308</c:v>
                </c:pt>
                <c:pt idx="620">
                  <c:v>454.39320028378734</c:v>
                </c:pt>
                <c:pt idx="621">
                  <c:v>441.78580795085463</c:v>
                </c:pt>
                <c:pt idx="622">
                  <c:v>429.17564744408674</c:v>
                </c:pt>
                <c:pt idx="623">
                  <c:v>416.56287549483659</c:v>
                </c:pt>
                <c:pt idx="624">
                  <c:v>403.94764681460578</c:v>
                </c:pt>
                <c:pt idx="625">
                  <c:v>391.33011411373781</c:v>
                </c:pt>
                <c:pt idx="626">
                  <c:v>378.71042812007272</c:v>
                </c:pt>
                <c:pt idx="627">
                  <c:v>366.08873759756</c:v>
                </c:pt>
                <c:pt idx="628">
                  <c:v>353.46518936482573</c:v>
                </c:pt>
                <c:pt idx="629">
                  <c:v>340.83992831369113</c:v>
                </c:pt>
                <c:pt idx="630">
                  <c:v>328.21309742763833</c:v>
                </c:pt>
                <c:pt idx="631">
                  <c:v>315.58483780022095</c:v>
                </c:pt>
                <c:pt idx="632">
                  <c:v>302.95528865341595</c:v>
                </c:pt>
                <c:pt idx="633">
                  <c:v>290.32458735591382</c:v>
                </c:pt>
                <c:pt idx="634">
                  <c:v>277.6928694413441</c:v>
                </c:pt>
                <c:pt idx="635">
                  <c:v>265.06026862643364</c:v>
                </c:pt>
                <c:pt idx="636">
                  <c:v>252.42691682909458</c:v>
                </c:pt>
                <c:pt idx="637">
                  <c:v>239.79294418643963</c:v>
                </c:pt>
                <c:pt idx="638">
                  <c:v>227.158479072722</c:v>
                </c:pt>
                <c:pt idx="639">
                  <c:v>214.52364811719752</c:v>
                </c:pt>
                <c:pt idx="640">
                  <c:v>201.88857622190679</c:v>
                </c:pt>
                <c:pt idx="641">
                  <c:v>189.25338657937471</c:v>
                </c:pt>
                <c:pt idx="642">
                  <c:v>176.61820069022556</c:v>
                </c:pt>
                <c:pt idx="643">
                  <c:v>163.98313838071141</c:v>
                </c:pt>
                <c:pt idx="644">
                  <c:v>151.34831782015164</c:v>
                </c:pt>
                <c:pt idx="645">
                  <c:v>138.71385553828208</c:v>
                </c:pt>
                <c:pt idx="646">
                  <c:v>126.0798664425114</c:v>
                </c:pt>
                <c:pt idx="647">
                  <c:v>113.44646383508331</c:v>
                </c:pt>
                <c:pt idx="648">
                  <c:v>100.81375943014272</c:v>
                </c:pt>
                <c:pt idx="649">
                  <c:v>88.181863370704377</c:v>
                </c:pt>
                <c:pt idx="650">
                  <c:v>75.550884245522113</c:v>
                </c:pt>
                <c:pt idx="651">
                  <c:v>62.920929105857624</c:v>
                </c:pt>
                <c:pt idx="652">
                  <c:v>50.292103482147027</c:v>
                </c:pt>
                <c:pt idx="653">
                  <c:v>37.664511400564024</c:v>
                </c:pt>
                <c:pt idx="654">
                  <c:v>25.038255399478324</c:v>
                </c:pt>
                <c:pt idx="655">
                  <c:v>12.413436545808132</c:v>
                </c:pt>
                <c:pt idx="656">
                  <c:v>-0.20984554873444772</c:v>
                </c:pt>
                <c:pt idx="657">
                  <c:v>-0.22246803688555708</c:v>
                </c:pt>
                <c:pt idx="658">
                  <c:v>-0.2350905233529581</c:v>
                </c:pt>
                <c:pt idx="659">
                  <c:v>-0.24771300813655481</c:v>
                </c:pt>
                <c:pt idx="660">
                  <c:v>-0.26033549123625122</c:v>
                </c:pt>
                <c:pt idx="661">
                  <c:v>-0.27295797265195132</c:v>
                </c:pt>
                <c:pt idx="662">
                  <c:v>-0.28558045238355911</c:v>
                </c:pt>
                <c:pt idx="663">
                  <c:v>-0.29820293043097862</c:v>
                </c:pt>
                <c:pt idx="664">
                  <c:v>-0.31082540679411386</c:v>
                </c:pt>
                <c:pt idx="665">
                  <c:v>-0.32344788147286885</c:v>
                </c:pt>
                <c:pt idx="666">
                  <c:v>-0.33607035446714761</c:v>
                </c:pt>
                <c:pt idx="667">
                  <c:v>-0.34869282577685412</c:v>
                </c:pt>
                <c:pt idx="668">
                  <c:v>-0.36131529540189244</c:v>
                </c:pt>
                <c:pt idx="669">
                  <c:v>-0.37393776334216661</c:v>
                </c:pt>
                <c:pt idx="670">
                  <c:v>-0.38656022959758057</c:v>
                </c:pt>
                <c:pt idx="671">
                  <c:v>-0.39918269416803842</c:v>
                </c:pt>
                <c:pt idx="672">
                  <c:v>-0.41180515705344417</c:v>
                </c:pt>
                <c:pt idx="673">
                  <c:v>-0.42442761825370184</c:v>
                </c:pt>
                <c:pt idx="674">
                  <c:v>-0.43705007776871546</c:v>
                </c:pt>
                <c:pt idx="675">
                  <c:v>-0.44967253559838904</c:v>
                </c:pt>
                <c:pt idx="676">
                  <c:v>-0.46229499174262667</c:v>
                </c:pt>
                <c:pt idx="677">
                  <c:v>-0.47491744620133231</c:v>
                </c:pt>
                <c:pt idx="678">
                  <c:v>-0.48753989897441002</c:v>
                </c:pt>
                <c:pt idx="679">
                  <c:v>-0.50016235006176379</c:v>
                </c:pt>
                <c:pt idx="680">
                  <c:v>-0.5127847994632978</c:v>
                </c:pt>
                <c:pt idx="681">
                  <c:v>-0.52540724717891596</c:v>
                </c:pt>
                <c:pt idx="682">
                  <c:v>-0.53802969320852234</c:v>
                </c:pt>
                <c:pt idx="683">
                  <c:v>-0.55065213755202103</c:v>
                </c:pt>
                <c:pt idx="684">
                  <c:v>-0.56327458020931598</c:v>
                </c:pt>
                <c:pt idx="685">
                  <c:v>-0.57589702118031127</c:v>
                </c:pt>
                <c:pt idx="686">
                  <c:v>-0.58851946046491099</c:v>
                </c:pt>
                <c:pt idx="687">
                  <c:v>-0.6011418980630191</c:v>
                </c:pt>
                <c:pt idx="688">
                  <c:v>-0.61376433397453967</c:v>
                </c:pt>
                <c:pt idx="689">
                  <c:v>-0.62638676819937678</c:v>
                </c:pt>
                <c:pt idx="690">
                  <c:v>-0.6390092007374345</c:v>
                </c:pt>
                <c:pt idx="691">
                  <c:v>-0.65163163158861681</c:v>
                </c:pt>
                <c:pt idx="692">
                  <c:v>-0.66425406075282789</c:v>
                </c:pt>
                <c:pt idx="693">
                  <c:v>-0.67687648822997171</c:v>
                </c:pt>
                <c:pt idx="694">
                  <c:v>-0.68949891401995234</c:v>
                </c:pt>
                <c:pt idx="695">
                  <c:v>-0.70212133812267374</c:v>
                </c:pt>
                <c:pt idx="696">
                  <c:v>-0.71474376053804012</c:v>
                </c:pt>
                <c:pt idx="697">
                  <c:v>-0.72736618126595542</c:v>
                </c:pt>
                <c:pt idx="698">
                  <c:v>-0.73998860030632374</c:v>
                </c:pt>
                <c:pt idx="699">
                  <c:v>-0.75261101765904925</c:v>
                </c:pt>
                <c:pt idx="700">
                  <c:v>-0.76523343332403593</c:v>
                </c:pt>
                <c:pt idx="701">
                  <c:v>-0.77785584730118773</c:v>
                </c:pt>
                <c:pt idx="702">
                  <c:v>-0.79047825959040885</c:v>
                </c:pt>
                <c:pt idx="703">
                  <c:v>-0.80310067019160336</c:v>
                </c:pt>
                <c:pt idx="704">
                  <c:v>-0.81572307910467534</c:v>
                </c:pt>
                <c:pt idx="705">
                  <c:v>-0.82834548632952876</c:v>
                </c:pt>
                <c:pt idx="706">
                  <c:v>-0.8409678918660678</c:v>
                </c:pt>
                <c:pt idx="707">
                  <c:v>-0.85359029571419642</c:v>
                </c:pt>
                <c:pt idx="708">
                  <c:v>-0.86621269787381883</c:v>
                </c:pt>
                <c:pt idx="709">
                  <c:v>-0.87883509834483908</c:v>
                </c:pt>
                <c:pt idx="710">
                  <c:v>-0.89145749712716116</c:v>
                </c:pt>
                <c:pt idx="711">
                  <c:v>-0.90407989422068924</c:v>
                </c:pt>
                <c:pt idx="712">
                  <c:v>-0.91670228962532729</c:v>
                </c:pt>
                <c:pt idx="713">
                  <c:v>-0.92932468334097951</c:v>
                </c:pt>
                <c:pt idx="714">
                  <c:v>-0.94194707536754996</c:v>
                </c:pt>
                <c:pt idx="715">
                  <c:v>-0.95456946570494272</c:v>
                </c:pt>
                <c:pt idx="716">
                  <c:v>-0.96719185435306176</c:v>
                </c:pt>
                <c:pt idx="717">
                  <c:v>-0.97981424131181138</c:v>
                </c:pt>
                <c:pt idx="718">
                  <c:v>-0.99243662658109555</c:v>
                </c:pt>
                <c:pt idx="719">
                  <c:v>-1.0050590101608183</c:v>
                </c:pt>
                <c:pt idx="720">
                  <c:v>-1.0176813920508838</c:v>
                </c:pt>
                <c:pt idx="721">
                  <c:v>-1.0303037722511961</c:v>
                </c:pt>
                <c:pt idx="722">
                  <c:v>-1.0429261507616594</c:v>
                </c:pt>
                <c:pt idx="723">
                  <c:v>-1.0555485275821777</c:v>
                </c:pt>
                <c:pt idx="724">
                  <c:v>-1.0681709027126551</c:v>
                </c:pt>
                <c:pt idx="725">
                  <c:v>-1.0807932761529957</c:v>
                </c:pt>
                <c:pt idx="726">
                  <c:v>-1.0934156479031036</c:v>
                </c:pt>
                <c:pt idx="727">
                  <c:v>-1.106038017962883</c:v>
                </c:pt>
                <c:pt idx="728">
                  <c:v>-1.118660386332238</c:v>
                </c:pt>
                <c:pt idx="729">
                  <c:v>-1.1312827530110725</c:v>
                </c:pt>
                <c:pt idx="730">
                  <c:v>-1.1439051179992907</c:v>
                </c:pt>
                <c:pt idx="731">
                  <c:v>-1.1565274812967969</c:v>
                </c:pt>
                <c:pt idx="732">
                  <c:v>-1.169149842903495</c:v>
                </c:pt>
                <c:pt idx="733">
                  <c:v>-1.1817722028192892</c:v>
                </c:pt>
                <c:pt idx="734">
                  <c:v>-1.1943945610440836</c:v>
                </c:pt>
                <c:pt idx="735">
                  <c:v>-1.2070169175777823</c:v>
                </c:pt>
                <c:pt idx="736">
                  <c:v>-1.2196392724202894</c:v>
                </c:pt>
                <c:pt idx="737">
                  <c:v>-1.2322616255715089</c:v>
                </c:pt>
                <c:pt idx="738">
                  <c:v>-1.2448839770313451</c:v>
                </c:pt>
                <c:pt idx="739">
                  <c:v>-1.257506326799702</c:v>
                </c:pt>
                <c:pt idx="740">
                  <c:v>-1.2701286748764837</c:v>
                </c:pt>
                <c:pt idx="741">
                  <c:v>-1.2827510212615945</c:v>
                </c:pt>
                <c:pt idx="742">
                  <c:v>-1.2953733659549382</c:v>
                </c:pt>
                <c:pt idx="743">
                  <c:v>-1.3079957089564194</c:v>
                </c:pt>
                <c:pt idx="744">
                  <c:v>-1.3206180502659419</c:v>
                </c:pt>
                <c:pt idx="745">
                  <c:v>-1.33324038988341</c:v>
                </c:pt>
                <c:pt idx="746">
                  <c:v>-1.3458627278087276</c:v>
                </c:pt>
                <c:pt idx="747">
                  <c:v>-1.3584850640417989</c:v>
                </c:pt>
                <c:pt idx="748">
                  <c:v>-1.3711073985825282</c:v>
                </c:pt>
                <c:pt idx="749">
                  <c:v>-1.3837297314308195</c:v>
                </c:pt>
                <c:pt idx="750">
                  <c:v>-1.3963520625865768</c:v>
                </c:pt>
                <c:pt idx="751">
                  <c:v>-1.4089743920497046</c:v>
                </c:pt>
                <c:pt idx="752">
                  <c:v>-1.4215967198201067</c:v>
                </c:pt>
                <c:pt idx="753">
                  <c:v>-1.4342190458976873</c:v>
                </c:pt>
                <c:pt idx="754">
                  <c:v>-1.4468413702823508</c:v>
                </c:pt>
                <c:pt idx="755">
                  <c:v>-1.459463692974001</c:v>
                </c:pt>
                <c:pt idx="756">
                  <c:v>-1.4720860139725422</c:v>
                </c:pt>
                <c:pt idx="757">
                  <c:v>-1.4847083332778785</c:v>
                </c:pt>
                <c:pt idx="758">
                  <c:v>-1.4973306508899142</c:v>
                </c:pt>
                <c:pt idx="759">
                  <c:v>-1.5099529668085532</c:v>
                </c:pt>
                <c:pt idx="760">
                  <c:v>-1.5225752810336997</c:v>
                </c:pt>
                <c:pt idx="761">
                  <c:v>-1.535197593565258</c:v>
                </c:pt>
                <c:pt idx="762">
                  <c:v>-1.5478199044031322</c:v>
                </c:pt>
                <c:pt idx="763">
                  <c:v>-1.5604422135472265</c:v>
                </c:pt>
                <c:pt idx="764">
                  <c:v>-1.5730645209974448</c:v>
                </c:pt>
                <c:pt idx="765">
                  <c:v>-1.5856868267536914</c:v>
                </c:pt>
                <c:pt idx="766">
                  <c:v>-1.5983091308158706</c:v>
                </c:pt>
                <c:pt idx="767">
                  <c:v>-1.6109314331838864</c:v>
                </c:pt>
                <c:pt idx="768">
                  <c:v>-1.6235537338576429</c:v>
                </c:pt>
                <c:pt idx="769">
                  <c:v>-1.6361760328370445</c:v>
                </c:pt>
                <c:pt idx="770">
                  <c:v>-1.6487983301219951</c:v>
                </c:pt>
                <c:pt idx="771">
                  <c:v>-1.6614206257123989</c:v>
                </c:pt>
                <c:pt idx="772">
                  <c:v>-1.6740429196081603</c:v>
                </c:pt>
                <c:pt idx="773">
                  <c:v>-1.6866652118091834</c:v>
                </c:pt>
                <c:pt idx="774">
                  <c:v>-1.6992875023153722</c:v>
                </c:pt>
                <c:pt idx="775">
                  <c:v>-1.711909791126631</c:v>
                </c:pt>
                <c:pt idx="776">
                  <c:v>-1.7245320782428639</c:v>
                </c:pt>
                <c:pt idx="777">
                  <c:v>-1.737154363663975</c:v>
                </c:pt>
                <c:pt idx="778">
                  <c:v>-1.7497766473898686</c:v>
                </c:pt>
                <c:pt idx="779">
                  <c:v>-1.7623989294204487</c:v>
                </c:pt>
                <c:pt idx="780">
                  <c:v>-1.7750212097556197</c:v>
                </c:pt>
                <c:pt idx="781">
                  <c:v>-1.7876434883952859</c:v>
                </c:pt>
                <c:pt idx="782">
                  <c:v>-1.800265765339351</c:v>
                </c:pt>
                <c:pt idx="783">
                  <c:v>-1.8128880405877195</c:v>
                </c:pt>
                <c:pt idx="784">
                  <c:v>-1.8255103141402955</c:v>
                </c:pt>
                <c:pt idx="785">
                  <c:v>-1.8381325859969833</c:v>
                </c:pt>
                <c:pt idx="786">
                  <c:v>-1.850754856157687</c:v>
                </c:pt>
                <c:pt idx="787">
                  <c:v>-1.8633771246223108</c:v>
                </c:pt>
                <c:pt idx="788">
                  <c:v>-1.8759993913907589</c:v>
                </c:pt>
                <c:pt idx="789">
                  <c:v>-1.8886216564629354</c:v>
                </c:pt>
                <c:pt idx="790">
                  <c:v>-1.9012439198387445</c:v>
                </c:pt>
                <c:pt idx="791">
                  <c:v>-1.9138661815180904</c:v>
                </c:pt>
                <c:pt idx="792">
                  <c:v>-1.9264884415008774</c:v>
                </c:pt>
                <c:pt idx="793">
                  <c:v>-1.9391106997870096</c:v>
                </c:pt>
                <c:pt idx="794">
                  <c:v>-1.9517329563763912</c:v>
                </c:pt>
                <c:pt idx="795">
                  <c:v>-1.9643552112689264</c:v>
                </c:pt>
                <c:pt idx="796">
                  <c:v>-1.9769774644645195</c:v>
                </c:pt>
                <c:pt idx="797">
                  <c:v>-1.9895997159630745</c:v>
                </c:pt>
                <c:pt idx="798">
                  <c:v>-2.002221965764496</c:v>
                </c:pt>
                <c:pt idx="799">
                  <c:v>-2.0148442138686877</c:v>
                </c:pt>
                <c:pt idx="800">
                  <c:v>-2.0274664602755541</c:v>
                </c:pt>
                <c:pt idx="801">
                  <c:v>-2.0400887049849992</c:v>
                </c:pt>
                <c:pt idx="802">
                  <c:v>-2.0527109479969274</c:v>
                </c:pt>
                <c:pt idx="803">
                  <c:v>-2.065333189311243</c:v>
                </c:pt>
                <c:pt idx="804">
                  <c:v>-2.0779554289278499</c:v>
                </c:pt>
                <c:pt idx="805">
                  <c:v>-2.0905776668466522</c:v>
                </c:pt>
                <c:pt idx="806">
                  <c:v>-2.1031999030675546</c:v>
                </c:pt>
                <c:pt idx="807">
                  <c:v>-2.1158221375904609</c:v>
                </c:pt>
                <c:pt idx="808">
                  <c:v>-2.1284443704152758</c:v>
                </c:pt>
                <c:pt idx="809">
                  <c:v>-2.1410666015419029</c:v>
                </c:pt>
                <c:pt idx="810">
                  <c:v>-2.1536888309702471</c:v>
                </c:pt>
                <c:pt idx="811">
                  <c:v>-2.1663110587002121</c:v>
                </c:pt>
                <c:pt idx="812">
                  <c:v>-2.1789332847317024</c:v>
                </c:pt>
                <c:pt idx="813">
                  <c:v>-2.1915555090646222</c:v>
                </c:pt>
                <c:pt idx="814">
                  <c:v>-2.2041777316988753</c:v>
                </c:pt>
                <c:pt idx="815">
                  <c:v>-2.2167999526343665</c:v>
                </c:pt>
                <c:pt idx="816">
                  <c:v>-2.2294221718709997</c:v>
                </c:pt>
                <c:pt idx="817">
                  <c:v>-2.242044389408679</c:v>
                </c:pt>
                <c:pt idx="818">
                  <c:v>-2.254666605247309</c:v>
                </c:pt>
                <c:pt idx="819">
                  <c:v>-2.2672888193867937</c:v>
                </c:pt>
                <c:pt idx="820">
                  <c:v>-2.2799110318270372</c:v>
                </c:pt>
                <c:pt idx="821">
                  <c:v>-2.2925332425679441</c:v>
                </c:pt>
                <c:pt idx="822">
                  <c:v>-2.3051554516094184</c:v>
                </c:pt>
                <c:pt idx="823">
                  <c:v>-2.3177776589513641</c:v>
                </c:pt>
                <c:pt idx="824">
                  <c:v>-2.3303998645936859</c:v>
                </c:pt>
                <c:pt idx="825">
                  <c:v>-2.3430220685362877</c:v>
                </c:pt>
                <c:pt idx="826">
                  <c:v>-2.3556442707790741</c:v>
                </c:pt>
                <c:pt idx="827">
                  <c:v>-2.3682664713219492</c:v>
                </c:pt>
                <c:pt idx="828">
                  <c:v>-2.3808886701648171</c:v>
                </c:pt>
                <c:pt idx="829">
                  <c:v>-2.3935108673075822</c:v>
                </c:pt>
                <c:pt idx="830">
                  <c:v>-2.4061330627501487</c:v>
                </c:pt>
                <c:pt idx="831">
                  <c:v>-2.4187552564924206</c:v>
                </c:pt>
                <c:pt idx="832">
                  <c:v>-2.4313774485343025</c:v>
                </c:pt>
                <c:pt idx="833">
                  <c:v>-2.4439996388756984</c:v>
                </c:pt>
                <c:pt idx="834">
                  <c:v>-2.4566218275165128</c:v>
                </c:pt>
                <c:pt idx="835">
                  <c:v>-2.4692440144566499</c:v>
                </c:pt>
                <c:pt idx="836">
                  <c:v>-2.4818661996960136</c:v>
                </c:pt>
                <c:pt idx="837">
                  <c:v>-2.4944883832345086</c:v>
                </c:pt>
                <c:pt idx="838">
                  <c:v>-2.5071105650720389</c:v>
                </c:pt>
                <c:pt idx="839">
                  <c:v>-2.519732745208509</c:v>
                </c:pt>
                <c:pt idx="840">
                  <c:v>-2.532354923643823</c:v>
                </c:pt>
                <c:pt idx="841">
                  <c:v>-2.5449771003778849</c:v>
                </c:pt>
                <c:pt idx="842">
                  <c:v>-2.5575992754105994</c:v>
                </c:pt>
                <c:pt idx="843">
                  <c:v>-2.5702214487418704</c:v>
                </c:pt>
                <c:pt idx="844">
                  <c:v>-2.5828436203716025</c:v>
                </c:pt>
                <c:pt idx="845">
                  <c:v>-2.5954657902996998</c:v>
                </c:pt>
                <c:pt idx="846">
                  <c:v>-2.6080879585260668</c:v>
                </c:pt>
                <c:pt idx="847">
                  <c:v>-2.6207101250506075</c:v>
                </c:pt>
                <c:pt idx="848">
                  <c:v>-2.6333322898732261</c:v>
                </c:pt>
                <c:pt idx="849">
                  <c:v>-2.645954452993827</c:v>
                </c:pt>
                <c:pt idx="850">
                  <c:v>-2.6585766144123144</c:v>
                </c:pt>
                <c:pt idx="851">
                  <c:v>-2.6711987741285927</c:v>
                </c:pt>
                <c:pt idx="852">
                  <c:v>-2.6838209321425661</c:v>
                </c:pt>
                <c:pt idx="853">
                  <c:v>-2.696443088454139</c:v>
                </c:pt>
                <c:pt idx="854">
                  <c:v>-2.7090652430632156</c:v>
                </c:pt>
                <c:pt idx="855">
                  <c:v>-2.7216873959696999</c:v>
                </c:pt>
                <c:pt idx="856">
                  <c:v>-2.7343095471734964</c:v>
                </c:pt>
                <c:pt idx="857">
                  <c:v>-2.7469316966745096</c:v>
                </c:pt>
                <c:pt idx="858">
                  <c:v>-2.7595538444726437</c:v>
                </c:pt>
                <c:pt idx="859">
                  <c:v>-2.7721759905678027</c:v>
                </c:pt>
                <c:pt idx="860">
                  <c:v>-2.7847981349598911</c:v>
                </c:pt>
                <c:pt idx="861">
                  <c:v>-2.7974202776488135</c:v>
                </c:pt>
                <c:pt idx="862">
                  <c:v>-2.8100424186344735</c:v>
                </c:pt>
                <c:pt idx="863">
                  <c:v>-2.822664557916776</c:v>
                </c:pt>
                <c:pt idx="864">
                  <c:v>-2.8352866954956246</c:v>
                </c:pt>
                <c:pt idx="865">
                  <c:v>-2.8479088313709244</c:v>
                </c:pt>
                <c:pt idx="866">
                  <c:v>-2.8605309655425795</c:v>
                </c:pt>
                <c:pt idx="867">
                  <c:v>-2.8731530980104938</c:v>
                </c:pt>
                <c:pt idx="868">
                  <c:v>-2.8857752287745719</c:v>
                </c:pt>
                <c:pt idx="869">
                  <c:v>-2.898397357834718</c:v>
                </c:pt>
                <c:pt idx="870">
                  <c:v>-2.9110194851908364</c:v>
                </c:pt>
                <c:pt idx="871">
                  <c:v>-2.9236416108428314</c:v>
                </c:pt>
                <c:pt idx="872">
                  <c:v>-2.9362637347906073</c:v>
                </c:pt>
                <c:pt idx="873">
                  <c:v>-2.9488858570340684</c:v>
                </c:pt>
                <c:pt idx="874">
                  <c:v>-2.961507977573119</c:v>
                </c:pt>
                <c:pt idx="875">
                  <c:v>-2.9741300964076633</c:v>
                </c:pt>
                <c:pt idx="876">
                  <c:v>-2.9867522135376059</c:v>
                </c:pt>
                <c:pt idx="877">
                  <c:v>-2.9993743289628512</c:v>
                </c:pt>
                <c:pt idx="878">
                  <c:v>-3.0119964426833032</c:v>
                </c:pt>
                <c:pt idx="879">
                  <c:v>-3.0246185546988662</c:v>
                </c:pt>
                <c:pt idx="880">
                  <c:v>-3.0372406650094446</c:v>
                </c:pt>
                <c:pt idx="881">
                  <c:v>-3.0498627736149428</c:v>
                </c:pt>
                <c:pt idx="882">
                  <c:v>-3.0624848805152651</c:v>
                </c:pt>
                <c:pt idx="883">
                  <c:v>-3.0751069857103155</c:v>
                </c:pt>
                <c:pt idx="884">
                  <c:v>-3.0877290891999989</c:v>
                </c:pt>
                <c:pt idx="885">
                  <c:v>-3.100351190984219</c:v>
                </c:pt>
                <c:pt idx="886">
                  <c:v>-3.1129732910628807</c:v>
                </c:pt>
                <c:pt idx="887">
                  <c:v>-3.1255953894358877</c:v>
                </c:pt>
                <c:pt idx="888">
                  <c:v>-3.1382174861031449</c:v>
                </c:pt>
                <c:pt idx="889">
                  <c:v>-3.1508395810645564</c:v>
                </c:pt>
                <c:pt idx="890">
                  <c:v>-3.1634616743200263</c:v>
                </c:pt>
                <c:pt idx="891">
                  <c:v>-3.1760837658694596</c:v>
                </c:pt>
                <c:pt idx="892">
                  <c:v>-3.1887058557127599</c:v>
                </c:pt>
                <c:pt idx="893">
                  <c:v>-3.2013279438498317</c:v>
                </c:pt>
                <c:pt idx="894">
                  <c:v>-3.2139500302805795</c:v>
                </c:pt>
                <c:pt idx="895">
                  <c:v>-3.2265721150049078</c:v>
                </c:pt>
                <c:pt idx="896">
                  <c:v>-3.2391941980227208</c:v>
                </c:pt>
                <c:pt idx="897">
                  <c:v>-3.2518162793339225</c:v>
                </c:pt>
                <c:pt idx="898">
                  <c:v>-3.2644383589384178</c:v>
                </c:pt>
                <c:pt idx="899">
                  <c:v>-3.2770604368361105</c:v>
                </c:pt>
                <c:pt idx="900">
                  <c:v>-3.2896825130269054</c:v>
                </c:pt>
                <c:pt idx="901">
                  <c:v>-3.3023045875107067</c:v>
                </c:pt>
                <c:pt idx="902">
                  <c:v>-3.3149266602874183</c:v>
                </c:pt>
                <c:pt idx="903">
                  <c:v>-3.3275487313569454</c:v>
                </c:pt>
                <c:pt idx="904">
                  <c:v>-3.3401708007191915</c:v>
                </c:pt>
                <c:pt idx="905">
                  <c:v>-3.3527928683740615</c:v>
                </c:pt>
                <c:pt idx="906">
                  <c:v>-3.3654149343214597</c:v>
                </c:pt>
                <c:pt idx="907">
                  <c:v>-3.3780369985612904</c:v>
                </c:pt>
                <c:pt idx="908">
                  <c:v>-3.3906590610934577</c:v>
                </c:pt>
                <c:pt idx="909">
                  <c:v>-3.4032811219178662</c:v>
                </c:pt>
                <c:pt idx="910">
                  <c:v>-3.41590318103442</c:v>
                </c:pt>
                <c:pt idx="911">
                  <c:v>-3.4285252384430236</c:v>
                </c:pt>
                <c:pt idx="912">
                  <c:v>-3.4411472941435814</c:v>
                </c:pt>
                <c:pt idx="913">
                  <c:v>-3.4537693481359981</c:v>
                </c:pt>
                <c:pt idx="914">
                  <c:v>-3.4663914004201777</c:v>
                </c:pt>
                <c:pt idx="915">
                  <c:v>-3.4790134509960247</c:v>
                </c:pt>
                <c:pt idx="916">
                  <c:v>-3.4916354998634431</c:v>
                </c:pt>
                <c:pt idx="917">
                  <c:v>-3.5042575470223376</c:v>
                </c:pt>
                <c:pt idx="918">
                  <c:v>-3.5168795924726126</c:v>
                </c:pt>
                <c:pt idx="919">
                  <c:v>-3.5295016362141722</c:v>
                </c:pt>
                <c:pt idx="920">
                  <c:v>-3.542123678246921</c:v>
                </c:pt>
                <c:pt idx="921">
                  <c:v>-3.5547457185707634</c:v>
                </c:pt>
                <c:pt idx="922">
                  <c:v>-3.5673677571856035</c:v>
                </c:pt>
                <c:pt idx="923">
                  <c:v>-3.5799897940913459</c:v>
                </c:pt>
                <c:pt idx="924">
                  <c:v>-3.592611829287895</c:v>
                </c:pt>
                <c:pt idx="925">
                  <c:v>-3.605233862775155</c:v>
                </c:pt>
                <c:pt idx="926">
                  <c:v>-3.6178558945530304</c:v>
                </c:pt>
                <c:pt idx="927">
                  <c:v>-3.6304779246214256</c:v>
                </c:pt>
                <c:pt idx="928">
                  <c:v>-3.6430999529802452</c:v>
                </c:pt>
                <c:pt idx="929">
                  <c:v>-3.6557219796293934</c:v>
                </c:pt>
                <c:pt idx="930">
                  <c:v>-3.6683440045687745</c:v>
                </c:pt>
                <c:pt idx="931">
                  <c:v>-3.6809660277982927</c:v>
                </c:pt>
                <c:pt idx="932">
                  <c:v>-3.6935880493178526</c:v>
                </c:pt>
                <c:pt idx="933">
                  <c:v>-3.7062100691273585</c:v>
                </c:pt>
                <c:pt idx="934">
                  <c:v>-3.7188320872267151</c:v>
                </c:pt>
                <c:pt idx="935">
                  <c:v>-3.7314541036158264</c:v>
                </c:pt>
                <c:pt idx="936">
                  <c:v>-3.744076118294597</c:v>
                </c:pt>
                <c:pt idx="937">
                  <c:v>-3.7566981312629313</c:v>
                </c:pt>
                <c:pt idx="938">
                  <c:v>-3.7693201425207334</c:v>
                </c:pt>
                <c:pt idx="939">
                  <c:v>-3.7819421520679084</c:v>
                </c:pt>
                <c:pt idx="940">
                  <c:v>-3.7945641599043598</c:v>
                </c:pt>
                <c:pt idx="941">
                  <c:v>-3.8071861660299926</c:v>
                </c:pt>
                <c:pt idx="942">
                  <c:v>-3.8198081704447109</c:v>
                </c:pt>
                <c:pt idx="943">
                  <c:v>-3.8324301731484196</c:v>
                </c:pt>
                <c:pt idx="944">
                  <c:v>-3.8450521741410224</c:v>
                </c:pt>
                <c:pt idx="945">
                  <c:v>-3.8576741734224242</c:v>
                </c:pt>
                <c:pt idx="946">
                  <c:v>-3.8702961709925292</c:v>
                </c:pt>
                <c:pt idx="947">
                  <c:v>-3.8829181668512418</c:v>
                </c:pt>
                <c:pt idx="948">
                  <c:v>-3.8955401609984666</c:v>
                </c:pt>
                <c:pt idx="949">
                  <c:v>-3.908162153434108</c:v>
                </c:pt>
                <c:pt idx="950">
                  <c:v>-3.9207841441580702</c:v>
                </c:pt>
                <c:pt idx="951">
                  <c:v>-3.9334061331702577</c:v>
                </c:pt>
                <c:pt idx="952">
                  <c:v>-3.9460281204705749</c:v>
                </c:pt>
                <c:pt idx="953">
                  <c:v>-3.9586501060589265</c:v>
                </c:pt>
                <c:pt idx="954">
                  <c:v>-3.9712720899352165</c:v>
                </c:pt>
                <c:pt idx="955">
                  <c:v>-3.9838940720993494</c:v>
                </c:pt>
                <c:pt idx="956">
                  <c:v>-3.9965160525512298</c:v>
                </c:pt>
                <c:pt idx="957">
                  <c:v>-4.0091380312907621</c:v>
                </c:pt>
                <c:pt idx="958">
                  <c:v>-4.0217600083178509</c:v>
                </c:pt>
                <c:pt idx="959">
                  <c:v>-4.0343819836324002</c:v>
                </c:pt>
                <c:pt idx="960">
                  <c:v>-4.0470039572343142</c:v>
                </c:pt>
                <c:pt idx="961">
                  <c:v>-4.0596259291234977</c:v>
                </c:pt>
                <c:pt idx="962">
                  <c:v>-4.0722478992998559</c:v>
                </c:pt>
                <c:pt idx="963">
                  <c:v>-4.0848698677632918</c:v>
                </c:pt>
                <c:pt idx="964">
                  <c:v>-4.0974918345137104</c:v>
                </c:pt>
                <c:pt idx="965">
                  <c:v>-4.1101137995510166</c:v>
                </c:pt>
                <c:pt idx="966">
                  <c:v>-4.1227357628751147</c:v>
                </c:pt>
                <c:pt idx="967">
                  <c:v>-4.1353577244859085</c:v>
                </c:pt>
                <c:pt idx="968">
                  <c:v>-4.1479796843833032</c:v>
                </c:pt>
                <c:pt idx="969">
                  <c:v>-4.1606016425672028</c:v>
                </c:pt>
                <c:pt idx="970">
                  <c:v>-4.1732235990375113</c:v>
                </c:pt>
                <c:pt idx="971">
                  <c:v>-4.1858455537941337</c:v>
                </c:pt>
                <c:pt idx="972">
                  <c:v>-4.198467506836975</c:v>
                </c:pt>
                <c:pt idx="973">
                  <c:v>-4.2110894581659393</c:v>
                </c:pt>
                <c:pt idx="974">
                  <c:v>-4.2237114077809306</c:v>
                </c:pt>
                <c:pt idx="975">
                  <c:v>-4.236333355681853</c:v>
                </c:pt>
                <c:pt idx="976">
                  <c:v>-4.2489553018686115</c:v>
                </c:pt>
                <c:pt idx="977">
                  <c:v>-4.261577246341111</c:v>
                </c:pt>
                <c:pt idx="978">
                  <c:v>-4.2741991890992557</c:v>
                </c:pt>
                <c:pt idx="979">
                  <c:v>-4.2868211301429495</c:v>
                </c:pt>
                <c:pt idx="980">
                  <c:v>-4.2994430694720975</c:v>
                </c:pt>
                <c:pt idx="981">
                  <c:v>-4.3120650070866038</c:v>
                </c:pt>
                <c:pt idx="982">
                  <c:v>-4.3246869429863724</c:v>
                </c:pt>
                <c:pt idx="983">
                  <c:v>-4.3373088771713082</c:v>
                </c:pt>
                <c:pt idx="984">
                  <c:v>-4.3499308096413163</c:v>
                </c:pt>
                <c:pt idx="985">
                  <c:v>-4.3625527403963007</c:v>
                </c:pt>
                <c:pt idx="986">
                  <c:v>-4.3751746694361655</c:v>
                </c:pt>
                <c:pt idx="987">
                  <c:v>-4.3877965967608157</c:v>
                </c:pt>
                <c:pt idx="988">
                  <c:v>-4.4004185223701553</c:v>
                </c:pt>
                <c:pt idx="989">
                  <c:v>-4.4130404462640893</c:v>
                </c:pt>
                <c:pt idx="990">
                  <c:v>-4.4256623684425218</c:v>
                </c:pt>
                <c:pt idx="991">
                  <c:v>-4.4382842889053569</c:v>
                </c:pt>
                <c:pt idx="992">
                  <c:v>-4.4509062076524994</c:v>
                </c:pt>
                <c:pt idx="993">
                  <c:v>-4.4635281246838536</c:v>
                </c:pt>
                <c:pt idx="994">
                  <c:v>-4.4761500399993244</c:v>
                </c:pt>
                <c:pt idx="995">
                  <c:v>-4.4887719535988166</c:v>
                </c:pt>
                <c:pt idx="996">
                  <c:v>-4.5013938654822336</c:v>
                </c:pt>
                <c:pt idx="997">
                  <c:v>-4.5140157756494803</c:v>
                </c:pt>
                <c:pt idx="998">
                  <c:v>-4.5266376841004616</c:v>
                </c:pt>
                <c:pt idx="999">
                  <c:v>-4.5392595908350817</c:v>
                </c:pt>
                <c:pt idx="1000">
                  <c:v>-4.5518814958532454</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Pro54-5G WT</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0.01</c:v>
                </c:pt>
                <c:pt idx="2">
                  <c:v>0.02</c:v>
                </c:pt>
                <c:pt idx="3">
                  <c:v>0.05</c:v>
                </c:pt>
                <c:pt idx="4">
                  <c:v>0.1</c:v>
                </c:pt>
                <c:pt idx="5">
                  <c:v>0.2</c:v>
                </c:pt>
                <c:pt idx="6">
                  <c:v>0.4</c:v>
                </c:pt>
                <c:pt idx="7">
                  <c:v>0.8</c:v>
                </c:pt>
                <c:pt idx="8">
                  <c:v>0.9</c:v>
                </c:pt>
                <c:pt idx="9">
                  <c:v>1</c:v>
                </c:pt>
                <c:pt idx="10">
                  <c:v>1.1000000000000001</c:v>
                </c:pt>
                <c:pt idx="11">
                  <c:v>1.2</c:v>
                </c:pt>
                <c:pt idx="12">
                  <c:v>1.3</c:v>
                </c:pt>
                <c:pt idx="13">
                  <c:v>1.4</c:v>
                </c:pt>
                <c:pt idx="14">
                  <c:v>1.55</c:v>
                </c:pt>
                <c:pt idx="15">
                  <c:v>1.6</c:v>
                </c:pt>
                <c:pt idx="16">
                  <c:v>1.62</c:v>
                </c:pt>
                <c:pt idx="17">
                  <c:v>1.64</c:v>
                </c:pt>
                <c:pt idx="18">
                  <c:v>1.66</c:v>
                </c:pt>
                <c:pt idx="19">
                  <c:v>1.67</c:v>
                </c:pt>
                <c:pt idx="20">
                  <c:v>1.68</c:v>
                </c:pt>
                <c:pt idx="21">
                  <c:v>1.69</c:v>
                </c:pt>
                <c:pt idx="22">
                  <c:v>1.7</c:v>
                </c:pt>
              </c:numCache>
            </c:numRef>
          </c:xVal>
          <c:yVal>
            <c:numRef>
              <c:f>Propu!$B$4:$X$4</c:f>
              <c:numCache>
                <c:formatCode>General</c:formatCode>
                <c:ptCount val="23"/>
                <c:pt idx="0">
                  <c:v>0</c:v>
                </c:pt>
                <c:pt idx="1">
                  <c:v>492.25</c:v>
                </c:pt>
                <c:pt idx="2">
                  <c:v>1369.46</c:v>
                </c:pt>
                <c:pt idx="3">
                  <c:v>1236.01</c:v>
                </c:pt>
                <c:pt idx="4">
                  <c:v>1279.47</c:v>
                </c:pt>
                <c:pt idx="5">
                  <c:v>1311.39</c:v>
                </c:pt>
                <c:pt idx="6">
                  <c:v>1331.39</c:v>
                </c:pt>
                <c:pt idx="7">
                  <c:v>1304.08</c:v>
                </c:pt>
                <c:pt idx="8">
                  <c:v>1280.6199999999999</c:v>
                </c:pt>
                <c:pt idx="9">
                  <c:v>1249.8599999999999</c:v>
                </c:pt>
                <c:pt idx="10">
                  <c:v>1217.94</c:v>
                </c:pt>
                <c:pt idx="11">
                  <c:v>1199.29</c:v>
                </c:pt>
                <c:pt idx="12">
                  <c:v>1158.77</c:v>
                </c:pt>
                <c:pt idx="13">
                  <c:v>1112.56</c:v>
                </c:pt>
                <c:pt idx="14">
                  <c:v>941.81</c:v>
                </c:pt>
                <c:pt idx="15">
                  <c:v>726.07</c:v>
                </c:pt>
                <c:pt idx="16">
                  <c:v>559.16999999999996</c:v>
                </c:pt>
                <c:pt idx="17">
                  <c:v>399.95</c:v>
                </c:pt>
                <c:pt idx="18">
                  <c:v>317.66000000000003</c:v>
                </c:pt>
                <c:pt idx="19">
                  <c:v>247.28</c:v>
                </c:pt>
                <c:pt idx="20">
                  <c:v>198.05</c:v>
                </c:pt>
                <c:pt idx="21">
                  <c:v>67.3</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val="252"/>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1200"/>
</file>

<file path=xl/ctrlProps/ctrlProp12.xml><?xml version="1.0" encoding="utf-8"?>
<formControlPr xmlns="http://schemas.microsoft.com/office/spreadsheetml/2009/9/main" objectType="Spin" dx="15" fmlaLink="$C$12" inc="100" max="30000" noThreeD="1" page="10" val="3644"/>
</file>

<file path=xl/ctrlProps/ctrlProp13.xml><?xml version="1.0" encoding="utf-8"?>
<formControlPr xmlns="http://schemas.microsoft.com/office/spreadsheetml/2009/9/main" objectType="Spin" dx="15" fmlaLink="$C$12" inc="100" max="30000" noThreeD="1" page="10" val="3644"/>
</file>

<file path=xl/ctrlProps/ctrlProp14.xml><?xml version="1.0" encoding="utf-8"?>
<formControlPr xmlns="http://schemas.microsoft.com/office/spreadsheetml/2009/9/main" objectType="Spin" dx="15" fmlaLink="Stabilito!C12" inc="100" max="30000" noThreeD="1" page="10" val="3644"/>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3644"/>
</file>

<file path=xl/ctrlProps/ctrlProp2.xml><?xml version="1.0" encoding="utf-8"?>
<formControlPr xmlns="http://schemas.microsoft.com/office/spreadsheetml/2009/9/main" objectType="Spin" dx="15" fmlaLink="$C$12" inc="100" max="30000" noThreeD="1" page="10" val="3644"/>
</file>

<file path=xl/ctrlProps/ctrlProp20.xml><?xml version="1.0" encoding="utf-8"?>
<formControlPr xmlns="http://schemas.microsoft.com/office/spreadsheetml/2009/9/main" objectType="Spin" dx="15" fmlaLink="Stabilito!C12" inc="100" max="30000" noThreeD="1" page="10" val="3644"/>
</file>

<file path=xl/ctrlProps/ctrlProp3.xml><?xml version="1.0" encoding="utf-8"?>
<formControlPr xmlns="http://schemas.microsoft.com/office/spreadsheetml/2009/9/main" objectType="Spin" dx="15" fmlaLink="$C$13" inc="50" max="30000" noThreeD="1" page="10" val="827"/>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8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60"/>
</file>

<file path=xl/ctrlProps/ctrlProp8.xml><?xml version="1.0" encoding="utf-8"?>
<formControlPr xmlns="http://schemas.microsoft.com/office/spreadsheetml/2009/9/main" objectType="Spin" dx="15" fmlaLink="$C$31" inc="10" max="30000" noThreeD="1" page="10" val="110"/>
</file>

<file path=xl/ctrlProps/ctrlProp9.xml><?xml version="1.0" encoding="utf-8"?>
<formControlPr xmlns="http://schemas.microsoft.com/office/spreadsheetml/2009/9/main" objectType="Spin" dx="15" fmlaLink="$C$32" max="30000" noThreeD="1" page="10" val="4"/>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66977" y="18659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topLeftCell="A4" zoomScale="130" zoomScaleNormal="130" zoomScaleSheetLayoutView="100" workbookViewId="0">
      <selection activeCell="D28" sqref="D28"/>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68" t="s">
        <v>53</v>
      </c>
      <c r="D2" s="568"/>
      <c r="L2" s="147" t="str">
        <f>"Language/Langue"</f>
        <v>Language/Langue</v>
      </c>
      <c r="M2" s="544" t="s">
        <v>1</v>
      </c>
      <c r="N2" s="544"/>
      <c r="O2" s="544"/>
      <c r="P2" s="545"/>
      <c r="Q2" s="27"/>
    </row>
    <row r="3" spans="1:20" ht="12.75" customHeight="1" x14ac:dyDescent="0.2">
      <c r="A3" s="25"/>
      <c r="C3" s="568"/>
      <c r="D3" s="568"/>
      <c r="L3" s="555"/>
      <c r="M3" s="555"/>
      <c r="N3" s="45"/>
      <c r="Q3" s="27"/>
    </row>
    <row r="4" spans="1:20" ht="12.75" customHeight="1" x14ac:dyDescent="0.2">
      <c r="A4" s="25"/>
      <c r="C4" s="569" t="str">
        <f>IF(Lang="Français","Stabilité de fusée à ailerons",IF(Lang="English","Stability for rocket with fins",""))</f>
        <v>Stabilité de fusée à ailerons</v>
      </c>
      <c r="D4" s="569"/>
      <c r="L4" s="33"/>
      <c r="M4" s="544" t="s">
        <v>572</v>
      </c>
      <c r="N4" s="544"/>
      <c r="O4" s="544"/>
      <c r="P4" s="545"/>
      <c r="Q4" s="27"/>
    </row>
    <row r="5" spans="1:20" ht="12.75" customHeight="1" x14ac:dyDescent="0.25">
      <c r="A5" s="25"/>
      <c r="B5" s="28"/>
      <c r="C5" s="583"/>
      <c r="D5" s="583"/>
      <c r="L5" s="33"/>
      <c r="M5" s="575" t="s">
        <v>156</v>
      </c>
      <c r="N5" s="576"/>
      <c r="O5" s="558" t="s">
        <v>157</v>
      </c>
      <c r="P5" s="558"/>
      <c r="Q5" s="29"/>
    </row>
    <row r="6" spans="1:20" ht="12.75" customHeight="1" thickBot="1" x14ac:dyDescent="0.25">
      <c r="A6" s="25"/>
      <c r="B6" s="87"/>
      <c r="C6" s="593" t="str">
        <f>IF(Lang="Français","Remplir les cases jaunes",IF(Lang="English","Fill-in yellow cells only",""))</f>
        <v>Remplir les cases jaunes</v>
      </c>
      <c r="D6" s="593"/>
      <c r="L6" s="139" t="str">
        <f>IF(Lang="Français","Longueur      'L'",IF(Lang="English","Length      'L'",""))</f>
        <v>Longueur      'L'</v>
      </c>
      <c r="M6" s="564">
        <v>50</v>
      </c>
      <c r="N6" s="565"/>
      <c r="O6" s="550">
        <v>50</v>
      </c>
      <c r="P6" s="550"/>
      <c r="Q6" s="29"/>
    </row>
    <row r="7" spans="1:20" ht="12.75" customHeight="1" thickTop="1" thickBot="1" x14ac:dyDescent="0.25">
      <c r="A7" s="25"/>
      <c r="B7" s="31"/>
      <c r="C7" s="571" t="str">
        <f>IF(Lang="Français","Fusée",IF(Lang="English","Rocket",""))</f>
        <v>Fusée</v>
      </c>
      <c r="D7" s="572"/>
      <c r="L7" s="139" t="str">
        <f>IF(Lang="Français","Diamètre     'D1'",IF(Lang="English","Diameter 'D1'",""))</f>
        <v>Diamètre     'D1'</v>
      </c>
      <c r="M7" s="564">
        <v>84</v>
      </c>
      <c r="N7" s="565"/>
      <c r="O7" s="550">
        <v>84</v>
      </c>
      <c r="P7" s="550"/>
      <c r="Q7" s="29"/>
    </row>
    <row r="8" spans="1:20" ht="12.75" customHeight="1" thickTop="1" x14ac:dyDescent="0.2">
      <c r="A8" s="25"/>
      <c r="B8" s="138" t="str">
        <f>IF(Lang="Français","Nom",IF(Lang="English","Name",""))</f>
        <v>Nom</v>
      </c>
      <c r="C8" s="594" t="s">
        <v>571</v>
      </c>
      <c r="D8" s="594"/>
      <c r="E8" s="90"/>
      <c r="K8" s="33"/>
      <c r="L8" s="139" t="str">
        <f>IF(Lang="Français","Diamètre     'D2'",IF(Lang="English","Diameter 'D2'",""))</f>
        <v>Diamètre     'D2'</v>
      </c>
      <c r="M8" s="564">
        <v>104</v>
      </c>
      <c r="N8" s="565"/>
      <c r="O8" s="550">
        <v>104</v>
      </c>
      <c r="P8" s="550"/>
      <c r="Q8" s="29"/>
    </row>
    <row r="9" spans="1:20" ht="12.75" customHeight="1" x14ac:dyDescent="0.2">
      <c r="A9" s="25"/>
      <c r="B9" s="138" t="s">
        <v>4</v>
      </c>
      <c r="C9" s="595" t="s">
        <v>569</v>
      </c>
      <c r="D9" s="595"/>
      <c r="E9" s="90"/>
      <c r="K9" s="33"/>
      <c r="L9" s="139" t="str">
        <f>IF(Lang="Français","Implantation 'x'",IF(Lang="English","Basement 'x'",""))</f>
        <v>Implantation 'x'</v>
      </c>
      <c r="M9" s="564">
        <v>1</v>
      </c>
      <c r="N9" s="565"/>
      <c r="O9" s="550">
        <v>0</v>
      </c>
      <c r="P9" s="550"/>
      <c r="Q9" s="29"/>
    </row>
    <row r="10" spans="1:20" ht="12.75" customHeight="1" x14ac:dyDescent="0.2">
      <c r="A10" s="25"/>
      <c r="B10" s="138" t="s">
        <v>563</v>
      </c>
      <c r="C10" s="537" t="str">
        <f>IF((LEFT(Type_fusee,4)="Mini"),"MF",(IF((RIGHT(Type_fusee,1)="."),"FX","")))</f>
        <v>FX</v>
      </c>
      <c r="D10" s="538">
        <v>0</v>
      </c>
      <c r="E10" s="539" t="str">
        <f>IF(C10="","",C10&amp;D10)</f>
        <v>FX0</v>
      </c>
      <c r="K10" s="33"/>
      <c r="Q10" s="29"/>
    </row>
    <row r="11" spans="1:20" ht="12.75" customHeight="1" x14ac:dyDescent="0.2">
      <c r="A11" s="25"/>
      <c r="B11" s="139" t="s">
        <v>54</v>
      </c>
      <c r="C11" s="573" t="s">
        <v>568</v>
      </c>
      <c r="D11" s="574"/>
      <c r="E11" s="90"/>
      <c r="K11" s="33"/>
      <c r="L11" s="107"/>
      <c r="M11" s="224" t="str">
        <f>IF(Lang="Français","Propu plein",IF(Lang="English","Loaded Motor",""))</f>
        <v>Propu plein</v>
      </c>
      <c r="N11" s="556" t="str">
        <f>IF(Lang="Français","Propu vide",IF(Lang="English","Empty Motor",""))</f>
        <v>Propu vide</v>
      </c>
      <c r="O11" s="557"/>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3644</v>
      </c>
      <c r="D12" s="34" t="s">
        <v>423</v>
      </c>
      <c r="L12" s="108" t="str">
        <f>IF(Lang="Français","Masse propu",IF(Lang="English","Motor Mass",""))</f>
        <v>Masse propu</v>
      </c>
      <c r="M12" s="109">
        <f ca="1">MpropuPlein</f>
        <v>1.6319999999999999</v>
      </c>
      <c r="N12" s="548">
        <f ca="1">MpropuVide</f>
        <v>0.65</v>
      </c>
      <c r="O12" s="549"/>
      <c r="P12" s="110" t="s">
        <v>14</v>
      </c>
      <c r="Q12" s="29"/>
      <c r="S12" s="386" t="str">
        <f>IF(Lang="Français","Haut",IF(Lang="English","Top",""))</f>
        <v>Haut</v>
      </c>
      <c r="T12" s="387">
        <f ca="1">XpropuRef-Long_propu</f>
        <v>652</v>
      </c>
    </row>
    <row r="13" spans="1:20" ht="12.75" customHeight="1" x14ac:dyDescent="0.2">
      <c r="A13" s="25"/>
      <c r="B13" s="139" t="str">
        <f>IF(Lang="Français","Centre de Masse",IF(Lang="English","Center of Mass",""))</f>
        <v>Centre de Masse</v>
      </c>
      <c r="C13" s="35">
        <v>827</v>
      </c>
      <c r="D13" s="34" t="s">
        <v>423</v>
      </c>
      <c r="L13" s="108" t="str">
        <f>IF(Lang="Français","CdM propu",IF(Lang="English","Motor CoM",""))</f>
        <v>CdM propu</v>
      </c>
      <c r="M13" s="111">
        <f ca="1">XpropuPlein</f>
        <v>250</v>
      </c>
      <c r="N13" s="546">
        <f ca="1">XpropuVide</f>
        <v>240</v>
      </c>
      <c r="O13" s="547"/>
      <c r="P13" s="110" t="s">
        <v>14</v>
      </c>
      <c r="Q13" s="29"/>
      <c r="S13" s="386" t="str">
        <f>IF(Lang="Français","Longueur",IF(Lang="English","Length",""))</f>
        <v>Longueur</v>
      </c>
      <c r="T13" s="387">
        <f ca="1">Long_propu</f>
        <v>488</v>
      </c>
    </row>
    <row r="14" spans="1:20" ht="12.6" customHeight="1" x14ac:dyDescent="0.2">
      <c r="A14" s="25"/>
      <c r="B14" s="139" t="str">
        <f>IF(Lang="Français","Longueur totale",IF(Lang="English","Total length",""))</f>
        <v>Longueur totale</v>
      </c>
      <c r="C14" s="564">
        <v>1200</v>
      </c>
      <c r="D14" s="565"/>
      <c r="L14" s="108" t="str">
        <f>IF(Lang="Français","Masse fusée",IF(Lang="English","Rocket Mass",""))</f>
        <v>Masse fusée</v>
      </c>
      <c r="M14" s="112">
        <f ca="1">MasseSans+MpropuPlein</f>
        <v>5.2759999999999998</v>
      </c>
      <c r="N14" s="577">
        <f ca="1">MasseSans+MpropuVide</f>
        <v>4.2940000000000005</v>
      </c>
      <c r="O14" s="578"/>
      <c r="P14" s="109">
        <f>IF(OR(D12="sans propu",D12="without motor"),C12/1000,IF(OR(D12="avec propu vide",D12="with empty motor"),C12/1000-MpropuVide,IF(OR(D12="avec propu plein",D12="with loaded motor"),C12/1000-MpropuPlein,"Erreur")))</f>
        <v>3.6440000000000001</v>
      </c>
      <c r="Q14" s="29"/>
      <c r="S14" s="386" t="str">
        <f>IF(Lang="Français","Bas",IF(Lang="English","Base",""))</f>
        <v>Bas</v>
      </c>
      <c r="T14" s="387">
        <f>XpropuRef</f>
        <v>1140</v>
      </c>
    </row>
    <row r="15" spans="1:20" ht="12.75" customHeight="1" x14ac:dyDescent="0.2">
      <c r="A15" s="25"/>
      <c r="B15" s="139" t="str">
        <f>IF(Lang="Français","Diamètre Réf.",IF(Lang="English","Ref. Diameter",""))</f>
        <v>Diamètre Réf.</v>
      </c>
      <c r="C15" s="564">
        <f>D_og</f>
        <v>84</v>
      </c>
      <c r="D15" s="565"/>
      <c r="L15" s="175" t="str">
        <f>IF(Lang="Français","CdM fusée",IF(Lang="English","Rocket CoM",""))</f>
        <v>CdM fusée</v>
      </c>
      <c r="M15" s="176">
        <f ca="1">(XcgSans*MasseSans+(XpropuRef-Long_propu+XpropuPlein)*MpropuPlein)/MassePlein</f>
        <v>850.19939347990908</v>
      </c>
      <c r="N15" s="579">
        <f ca="1">(XcgSans*MasseSans+(XpropuRef-Long_propu+XpropuVide)*MpropuVide)/MasseVide</f>
        <v>836.83931066604566</v>
      </c>
      <c r="O15" s="580"/>
      <c r="P15" s="113">
        <f>IF(OR(D13="sans propu",D13="without motor"),C13,IF(OR(D13="avec propu vide",D13="with empty motor"),(C13*MasseVide-(XpropuRef-Long_propu+XpropuVide)*MpropuVide)/MasseSans,IF(OR(D13="avec propu plein",D13="with loaded motor"),(C13*MassePlein-(XpropuRef-Long_propu+XpropuPlein)*MpropuPlein)/MasseSans,"Erreur")))</f>
        <v>827</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0" ht="12.75" customHeight="1" thickTop="1" thickBot="1" x14ac:dyDescent="0.25">
      <c r="A17" s="25"/>
      <c r="C17" s="585" t="str">
        <f>IF(Lang="Français","Propulseur",IF(Lang="English","Motor",""))</f>
        <v>Propulseur</v>
      </c>
      <c r="D17" s="586"/>
      <c r="L17" s="114"/>
      <c r="M17" s="581" t="s">
        <v>55</v>
      </c>
      <c r="N17" s="582"/>
      <c r="O17" s="559" t="s">
        <v>65</v>
      </c>
      <c r="P17" s="559"/>
      <c r="Q17" s="29"/>
      <c r="S17" s="386" t="str">
        <f>IF(Lang="Français","Haut","Top")</f>
        <v>Haut</v>
      </c>
      <c r="T17" s="387">
        <f>X_ail-m_ail</f>
        <v>1020</v>
      </c>
    </row>
    <row r="18" spans="1:20" ht="12.75" customHeight="1" thickTop="1" x14ac:dyDescent="0.2">
      <c r="A18" s="25"/>
      <c r="B18" s="139" t="s">
        <v>54</v>
      </c>
      <c r="C18" s="587" t="s">
        <v>552</v>
      </c>
      <c r="D18" s="588"/>
      <c r="K18" s="37"/>
      <c r="L18" s="108" t="str">
        <f>IF(Lang="Français","Coiffe",IF(Lang="English","Nose Cone",""))</f>
        <v>Coiffe</v>
      </c>
      <c r="M18" s="553">
        <f>IF(LEFT(Forme_ogive,5)="Parab",1/2*Long_ogive,IF(LEFT(Forme_ogive,4)="Ogiv",7/15*Long_ogive,IF(LEFT(Forme_ogive,3)="Con",2/3*Long_ogive)))</f>
        <v>168</v>
      </c>
      <c r="N18" s="554"/>
      <c r="O18" s="560">
        <f>2*POWER(D_og/D_ref, 2)</f>
        <v>2</v>
      </c>
      <c r="P18" s="560"/>
      <c r="Q18" s="29"/>
      <c r="S18" s="386" t="str">
        <f>IF(Lang="Français","Emplanture","Root edge")</f>
        <v>Emplanture</v>
      </c>
      <c r="T18" s="387">
        <f>m_ail</f>
        <v>180</v>
      </c>
    </row>
    <row r="19" spans="1:20" ht="12.75" customHeight="1" x14ac:dyDescent="0.2">
      <c r="A19" s="25"/>
      <c r="B19" s="139" t="str">
        <f>IF(Lang="Français","Position du bas",IF(Lang="English","Basement",""))</f>
        <v>Position du bas</v>
      </c>
      <c r="C19" s="550">
        <v>1140</v>
      </c>
      <c r="D19" s="550"/>
      <c r="L19" s="108" t="str">
        <f>IF(Lang="Français","Ailerons",IF(Lang="English","Fins",""))</f>
        <v>Ailerons</v>
      </c>
      <c r="M19" s="553">
        <f>(XCpa*Cnail-0.5*XCpi*Cni)/Cnai</f>
        <v>1123.846153846154</v>
      </c>
      <c r="N19" s="554"/>
      <c r="O19" s="589">
        <f>Cnail-Cni/2</f>
        <v>13.682156507565736</v>
      </c>
      <c r="P19" s="590"/>
      <c r="Q19" s="29"/>
      <c r="S19" s="386" t="str">
        <f>IF(Lang="Français","Bas","Base")</f>
        <v>Bas</v>
      </c>
      <c r="T19" s="387">
        <f>X_ail</f>
        <v>1200</v>
      </c>
    </row>
    <row r="20" spans="1:20" ht="12.75" customHeight="1" thickBot="1" x14ac:dyDescent="0.25">
      <c r="A20" s="25"/>
      <c r="B20" s="428" t="str">
        <f>IF(Propu="Cariacou","Cariacou :"," ")</f>
        <v xml:space="preserve"> </v>
      </c>
      <c r="C20" s="563" t="str">
        <f>IF(Propu="Pandora (Pro24-6G)",IF(Lang="Français","C'Space Seulement",IF(Lang="English","C'Space only","")),"")</f>
        <v/>
      </c>
      <c r="D20" s="563"/>
      <c r="L20" s="108" t="str">
        <f>IF(Lang="Français","Ail bas entier",IF(Lang="English","Total Lower Fins",""))</f>
        <v>Ail bas entier</v>
      </c>
      <c r="M20" s="553">
        <f>X_ail-m_ail+p_ail*(m_ail+2*n_ail)/(3*(m_ail+n_ail))+(m_ail+n_ail-m_ail*n_ail/(m_ail+n_ail))/6</f>
        <v>1123.846153846154</v>
      </c>
      <c r="N20" s="554"/>
      <c r="O20" s="560">
        <f>4*Q_ail*POWER((E_ail/D_ref),2)*(1+D_ail/(2*E_ail+D_ail))/(1+SQRT(1+POWER(2*f_ail/(m_ail+n_ail),2)))</f>
        <v>13.682156507565736</v>
      </c>
      <c r="P20" s="560"/>
      <c r="Q20" s="29"/>
    </row>
    <row r="21" spans="1:20" ht="12.75" customHeight="1" thickTop="1" thickBot="1" x14ac:dyDescent="0.25">
      <c r="A21" s="25"/>
      <c r="B21" s="30"/>
      <c r="C21" s="591" t="str">
        <f>IF(Lang="Français","Coiffe",IF(Lang="English","Nose Cone",""))</f>
        <v>Coiffe</v>
      </c>
      <c r="D21" s="592"/>
      <c r="L21" s="108" t="str">
        <f>IF(Lang="Français","Ailerons haut",IF(Lang="English","Upper Fins",""))</f>
        <v>Ailerons haut</v>
      </c>
      <c r="M21" s="553">
        <f>IF(LEFT(Type_masquage,1)="M",0, X_can-m_can+p_can*(m_can+2*n_can)/(3*(m_can+n_can))+(m_can+n_can-m_can*n_can/(m_can+n_can))/6)</f>
        <v>0</v>
      </c>
      <c r="N21" s="554"/>
      <c r="O21" s="560">
        <f>IF(LEFT(Type_masquage,1)="M",0, 4*Q_can*POWER((E_can/D_ref),2)*(1+D_can/(2*E_can+D_can))/(1+SQRT(1+POWER(2*f_can/(m_can+n_can),2))))</f>
        <v>0</v>
      </c>
      <c r="P21" s="560"/>
      <c r="Q21" s="29"/>
    </row>
    <row r="22" spans="1:20" ht="12.75" customHeight="1" thickTop="1" x14ac:dyDescent="0.2">
      <c r="A22" s="25"/>
      <c r="B22" s="139" t="str">
        <f>IF(Lang="Français","Forme",IF(Lang="English","Shape",""))</f>
        <v>Forme</v>
      </c>
      <c r="C22" s="566" t="s">
        <v>570</v>
      </c>
      <c r="D22" s="567"/>
      <c r="L22" s="108" t="str">
        <f>IF(Lang="Français","Partie masquée",IF(Lang="English","Interation zone",""))</f>
        <v>Partie masquée</v>
      </c>
      <c r="M22" s="570">
        <f>IF(LEFT(Type_masquage,1)="B", X_int-m_int+p_int*(m_int+2*n_int)/(3*(m_int+n_int))+(m_int+n_int-m_int*n_int/(m_int+n_int))/6, 0 )</f>
        <v>0</v>
      </c>
      <c r="N22" s="570"/>
      <c r="O22" s="589">
        <f>IF(LEFT(Type_masquage,1)="B", 4*Q_int*POWER((E_int/D_ref),2)*(1+D_int/(2*E_int+D_int))/(1+SQRT(1+POWER(2*f_int/(m_int+n_int),2))), 0 )</f>
        <v>0</v>
      </c>
      <c r="P22" s="590"/>
      <c r="Q22" s="29"/>
    </row>
    <row r="23" spans="1:20" ht="12.75" customHeight="1" x14ac:dyDescent="0.2">
      <c r="A23" s="25"/>
      <c r="B23" s="139" t="str">
        <f>IF(Lang="Français","Hauteur",IF(Lang="English","Heigth",""))</f>
        <v>Hauteur</v>
      </c>
      <c r="C23" s="564">
        <v>252</v>
      </c>
      <c r="D23" s="565"/>
      <c r="L23" s="108" t="s">
        <v>156</v>
      </c>
      <c r="M23" s="553">
        <f>IF(OR(RIGHT(Nb_diam,1)=",",D2j=0),0, X_j+l_j/3*(1+1/(1+D1j/D2j)) )</f>
        <v>0</v>
      </c>
      <c r="N23" s="554"/>
      <c r="O23" s="560">
        <f>IF(OR(RIGHT(Nb_diam,1)=",",D2j=0),0,2*(POWER(D2j/D_ref,2)-POWER(D1j/D_ref,2)))</f>
        <v>0</v>
      </c>
      <c r="P23" s="560"/>
      <c r="Q23" s="29"/>
    </row>
    <row r="24" spans="1:20" ht="12.75" customHeight="1" thickBot="1" x14ac:dyDescent="0.25">
      <c r="A24" s="25"/>
      <c r="B24" s="139" t="str">
        <f>IF(Lang="Français","Diamètre",IF(Lang="English","Diameter",""))</f>
        <v>Diamètre</v>
      </c>
      <c r="C24" s="564">
        <v>84</v>
      </c>
      <c r="D24" s="565"/>
      <c r="L24" s="108" t="s">
        <v>157</v>
      </c>
      <c r="M24" s="553">
        <f>IF( OR(RIGHT(Nb_diam,1)=",",D2r=0), 0, X_r+l_r/3*(1+1/(1+D1r/D2r)) )</f>
        <v>0</v>
      </c>
      <c r="N24" s="554"/>
      <c r="O24" s="560">
        <f>IF( OR(RIGHT(Nb_diam,1)=",",D2r=0), 0, 2*(POWER(D2r/D_ref,2)-POWER(D1r/D_ref,2)) )</f>
        <v>0</v>
      </c>
      <c r="P24" s="560"/>
      <c r="Q24" s="29"/>
    </row>
    <row r="25" spans="1:20" ht="12.75" customHeight="1" thickBot="1" x14ac:dyDescent="0.25">
      <c r="A25" s="25"/>
      <c r="E25" s="180" t="s">
        <v>151</v>
      </c>
      <c r="L25" s="38"/>
      <c r="M25" s="38"/>
      <c r="N25" s="38"/>
      <c r="Q25" s="29"/>
      <c r="R25" s="38"/>
      <c r="S25" s="388" t="str">
        <f ca="1">IF(AND(Portee_balistique&gt;200,LEFT(Type_propu,3)="Min"),IF(Lang="Français","Fusée trop lègère !","Rocket too light"),"")</f>
        <v/>
      </c>
    </row>
    <row r="26" spans="1:20" ht="12.75" customHeight="1" thickTop="1" thickBot="1" x14ac:dyDescent="0.25">
      <c r="A26" s="25"/>
      <c r="B26" s="30"/>
      <c r="C26" s="178" t="str">
        <f>IF(LEFT(Type_masquage,1)="M",IF(Lang="Français","Ailerons","Fins"),IF(Lang="Français","Ailerons bas","Lower Fins"))</f>
        <v>Ailerons</v>
      </c>
      <c r="D26" s="179" t="str">
        <f>IF(Lang="Français","Ailerons haut",IF(Lang="English","Upper Fins",""))</f>
        <v>Ailerons haut</v>
      </c>
      <c r="F26" s="39">
        <f ca="1">TODAY()</f>
        <v>45890</v>
      </c>
      <c r="G26" s="137" t="s">
        <v>62</v>
      </c>
      <c r="H26" s="584" t="str">
        <f>IF(Lang="Français","Résultats",IF(Lang="English","Results",""))</f>
        <v>Résultats</v>
      </c>
      <c r="I26" s="584"/>
      <c r="J26" s="137" t="s">
        <v>63</v>
      </c>
      <c r="K26" s="32"/>
      <c r="L26" s="38"/>
      <c r="M26" s="38"/>
      <c r="N26" s="38"/>
      <c r="Q26" s="29"/>
      <c r="R26" s="38"/>
      <c r="S26" s="388" t="e">
        <f ca="1">IF(AND(Vsortie_de_rampe&lt;18, OR(LEFT(Type_fusee,1)=",",LEFT(Type_fusee,4)="Mini",LEFT(Type_fusee,1)="R")),IF(Lang="Français","Fusée trop lourde ou rampe trop courte !","Rocket too heavy or launch pad too small!"),"")</f>
        <v>#N/A</v>
      </c>
    </row>
    <row r="27" spans="1:20" ht="12.75" customHeight="1" thickTop="1" x14ac:dyDescent="0.2">
      <c r="A27" s="25"/>
      <c r="B27" s="30"/>
      <c r="C27" s="561" t="s">
        <v>424</v>
      </c>
      <c r="D27" s="562"/>
      <c r="E27" s="146">
        <f>m_ail</f>
        <v>180</v>
      </c>
      <c r="F27" s="105" t="s">
        <v>64</v>
      </c>
      <c r="G27" s="104">
        <f>IF(RIGHT(Type_fusee,1)=".",10, IF(OR(LEFT(Type_fusee,1)="R",LEFT(Type_fusee,1)=",",LEFT(Type_fusee,4)="Mini"),10, IF(LEFT(Type_fusee,5)="Micro",10, IF(RIGHT(Type_fusee,1)=" ",1))))</f>
        <v>10</v>
      </c>
      <c r="H27" s="551">
        <f>Long_tot/D_ref</f>
        <v>14.285714285714286</v>
      </c>
      <c r="I27" s="552"/>
      <c r="J27" s="104">
        <f>IF(RIGHT(Type_fusee,1)=".",35, IF(OR(LEFT(Type_fusee,1)="R",LEFT(Type_fusee,1)=",",LEFT(Type_fusee,4)="Mini"),20, IF(LEFT(Type_fusee,5)="Micro",30, IF(RIGHT(Type_fusee,1)=" ",100))))</f>
        <v>35</v>
      </c>
      <c r="K27" s="32"/>
      <c r="L27" s="38"/>
      <c r="M27" s="38"/>
      <c r="N27" s="38"/>
      <c r="Q27" s="29"/>
      <c r="R27" s="38"/>
      <c r="S27" s="388" t="str">
        <f>IF(Finesse&lt;CritFinessemin, IF(Lang="Français","Fusée trop courte !","Rocket too short!"), "" ) &amp; IF(Finesse&gt;CritFinessemax, IF(Lang="Français","Fusée trop longue !","Rocket too long!"), "" )</f>
        <v/>
      </c>
    </row>
    <row r="28" spans="1:20" ht="12.75" customHeight="1" x14ac:dyDescent="0.2">
      <c r="A28" s="25"/>
      <c r="B28" s="524" t="str">
        <f>IF(Lang="Français"," Emplanture  'm'",IF(Lang="English"," Root edge  'm'",""))</f>
        <v xml:space="preserve"> Emplanture  'm'</v>
      </c>
      <c r="C28" s="177">
        <v>180</v>
      </c>
      <c r="D28" s="177">
        <v>70</v>
      </c>
      <c r="E28" s="146">
        <f>n_ail+(m_ail-n_ail)*(1-E_int/E_ail)</f>
        <v>134.54545454545453</v>
      </c>
      <c r="F28" s="105" t="str">
        <f>IF(Lang="Français","Portance","Lift")</f>
        <v>Portance</v>
      </c>
      <c r="G28" s="104">
        <f>IF(RIGHT(Type_fusee,1)=".",15,IF(OR(LEFT(Type_fusee,1)="R",LEFT(Type_fusee,1)=",",LEFT(Type_fusee,4)="Mini"),15, IF(LEFT(Type_fusee,5)="Micro",15, IF(RIGHT(Type_fusee,1)=" ",15))))</f>
        <v>15</v>
      </c>
      <c r="H28" s="508">
        <f>Cnai+Cnc+Cno+Cnj+Cnr</f>
        <v>15.682156507565736</v>
      </c>
      <c r="I28" s="508">
        <f>Cnail+Cnc+Cno+Cnj+Cnr</f>
        <v>15.682156507565736</v>
      </c>
      <c r="J28" s="104">
        <f>IF(RIGHT(Type_fusee,1)=".",40, IF(OR(LEFT(Type_fusee,1)="R",LEFT(Type_fusee,1)=",",LEFT(Type_fusee,4)="Mini"),30, IF(LEFT(Type_fusee,5)="Micro",30, IF(RIGHT(Type_fusee,1)=" ",30))))</f>
        <v>40</v>
      </c>
      <c r="K28" s="32"/>
      <c r="L28" s="38"/>
      <c r="M28" s="38"/>
      <c r="N28" s="38"/>
      <c r="Q28" s="29"/>
      <c r="R28" s="38"/>
      <c r="S28" s="388" t="str">
        <f>IF(Cn&lt;CritCnmin, IF(Lang="Français","Ailerons trop petits !","Fins too small!"), "" ) &amp; IF(Cn&gt;CritCnmax, IF(Lang="Français","Ailerons trop grands !","Fins too big!"), "" )</f>
        <v/>
      </c>
    </row>
    <row r="29" spans="1:20" ht="12.75" customHeight="1" x14ac:dyDescent="0.2">
      <c r="A29" s="25"/>
      <c r="B29" s="524" t="str">
        <f>IF(Lang="Français"," Saumon       'n'",IF(Lang="English"," Tip edge    'n'",""))</f>
        <v xml:space="preserve"> Saumon       'n'</v>
      </c>
      <c r="C29" s="35">
        <v>80</v>
      </c>
      <c r="D29" s="35">
        <v>10</v>
      </c>
      <c r="E29" s="146">
        <f>p_ail*E_int/E_ail</f>
        <v>72.727272727272734</v>
      </c>
      <c r="F29" s="515" t="str">
        <f>IF(Lang="Français","MargeStat.","StatMargin")</f>
        <v>MargeStat.</v>
      </c>
      <c r="G29" s="510">
        <f>IF(RIGHT(Type_fusee,1)=".",2, IF(OR(LEFT(Type_fusee,1)="R",LEFT(Type_fusee,1)=",",LEFT(Type_fusee,4)="Mini"),1.5, IF(LEFT(Type_fusee,5)="Micro",1, IF(RIGHT(Type_fusee,1)=" ",1))))</f>
        <v>2</v>
      </c>
      <c r="H29" s="97">
        <f ca="1">(XCp-XcgPlein)/D_ref</f>
        <v>1.8064806382635787</v>
      </c>
      <c r="I29" s="98">
        <f ca="1">(XCp0-XcgVide)/D_ref</f>
        <v>1.9655292431905242</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Abaisser les ailerons ou rehausser le CdM !</v>
      </c>
    </row>
    <row r="30" spans="1:20" ht="12.75" customHeight="1" x14ac:dyDescent="0.2">
      <c r="A30" s="25"/>
      <c r="B30" s="524" t="str">
        <f>IF(Lang="Français"," Flèche          'p'"," Offset         'p'")</f>
        <v xml:space="preserve"> Flèche          'p'</v>
      </c>
      <c r="C30" s="35">
        <v>160</v>
      </c>
      <c r="D30" s="35">
        <v>40</v>
      </c>
      <c r="E30" s="146">
        <f>IF(D_can/2+E_can&lt;=D_ail/2,0, IF(D_can/2+E_can&gt;=D_ail/2+E_ail,E_ail,  D_can/2+E_can - D_ail/2  ) )</f>
        <v>50</v>
      </c>
      <c r="F30" s="516" t="str">
        <f>IF(Lang="Français","Couple","Torque")</f>
        <v>Couple</v>
      </c>
      <c r="G30" s="511">
        <f>IF(RIGHT(Type_fusee,1)=".",40, IF(OR(LEFT(Type_fusee,1)="R",LEFT(Type_fusee,1)=",",LEFT(Type_fusee,4)="Mini"),30, IF(LEFT(Type_fusee,5)="Micro",15, IF(RIGHT(Type_fusee,1)=" ",15))))</f>
        <v>40</v>
      </c>
      <c r="H30" s="99">
        <f ca="1">MS_min*Cn</f>
        <v>28.329512097136686</v>
      </c>
      <c r="I30" s="96">
        <f ca="1">MS_max*Cn0</f>
        <v>30.823737211911038</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Ailerons trop petits ou trop haut /CdM !</v>
      </c>
    </row>
    <row r="31" spans="1:20" ht="12.75" customHeight="1" x14ac:dyDescent="0.2">
      <c r="A31" s="25"/>
      <c r="B31" s="524" t="str">
        <f>IF(Lang="Français"," Envergure     'E'",IF(Lang="English"," Span          'E'",""))</f>
        <v xml:space="preserve"> Envergure     'E'</v>
      </c>
      <c r="C31" s="35">
        <v>110</v>
      </c>
      <c r="D31" s="35">
        <v>50</v>
      </c>
      <c r="E31" s="146">
        <f>ep_ail</f>
        <v>4</v>
      </c>
      <c r="F31" s="106" t="s">
        <v>55</v>
      </c>
      <c r="G31" s="103"/>
      <c r="H31" s="509">
        <f>(Cnai*XCpai+Cnc*XCpc+Cnj*XCpj+Cnr*XCpr+Cno*XCpo)/(Cnai+Cnc+Cnr+Cnj+Cno)</f>
        <v>1001.9437670940497</v>
      </c>
      <c r="I31" s="509">
        <f>(Cnail*XCpa+Cnc*XCpc+Cnj*XCpj+Cnr*XCpr+Cno*XCpo)/(Cnail+Cnc+Cnr+Cnj+Cno)</f>
        <v>1001.9437670940497</v>
      </c>
      <c r="J31" s="102"/>
      <c r="K31" s="32"/>
      <c r="Q31" s="29"/>
      <c r="R31" s="38"/>
      <c r="S31" s="388"/>
    </row>
    <row r="32" spans="1:20" ht="12.75" customHeight="1" x14ac:dyDescent="0.2">
      <c r="A32" s="25"/>
      <c r="B32" s="525" t="str">
        <f>IF(Lang="Français"," Epaisseur     'ep'",IF(Lang="English"," Thickness  'ep'",""))</f>
        <v xml:space="preserve"> Epaisseur     'ep'</v>
      </c>
      <c r="C32" s="35">
        <v>4</v>
      </c>
      <c r="D32" s="35">
        <v>2</v>
      </c>
      <c r="E32" s="146">
        <f>IF(Q_ail=Q_can,Q_ail,FALSE)</f>
        <v>4</v>
      </c>
      <c r="F32" s="106" t="s">
        <v>66</v>
      </c>
      <c r="G32" s="103"/>
      <c r="H32" s="100">
        <f ca="1">(XCp-XcgPlein)/Long_tot*100</f>
        <v>12.645364467845052</v>
      </c>
      <c r="I32" s="101">
        <f ca="1">(XCp-XcgVide)/Long_tot*100</f>
        <v>13.758704702333668</v>
      </c>
      <c r="J32" s="102"/>
      <c r="K32" s="32"/>
      <c r="Q32" s="29"/>
      <c r="R32" s="38"/>
    </row>
    <row r="33" spans="1:23" ht="12.75" customHeight="1" x14ac:dyDescent="0.2">
      <c r="A33" s="25"/>
      <c r="B33" s="524" t="str">
        <f>IF(Lang="Français"," Nombre            ",IF(Lang="English"," Number of fins",""))</f>
        <v xml:space="preserve"> Nombre            </v>
      </c>
      <c r="C33" s="36">
        <v>4</v>
      </c>
      <c r="D33" s="36">
        <v>4</v>
      </c>
      <c r="E33" s="146">
        <f>X_ail</f>
        <v>1200</v>
      </c>
      <c r="G33" s="24"/>
      <c r="H33" s="540" t="str">
        <f ca="1">IF(AND(CritCnmin&lt;Cn,Cn0&lt;CritCnmax,CritMsmin&lt;MS_min,MS_max&lt;CritMsmax,CritMsCnmin&lt;MS_Cn_min,MS_Cn_max&lt;CritMsCnmax),"STABLE",IF(OR(Cn&lt;CritCnmin,MS_min&lt;CritMsmin,MS_Cn_min&lt;CritMsCnmin),"INSTABLE",IF(Lang="Français","SURSTABLE","OVERSTABLE")))</f>
        <v>INSTABLE</v>
      </c>
      <c r="I33" s="541"/>
      <c r="J33" s="31"/>
      <c r="K33" s="32"/>
      <c r="Q33" s="29"/>
      <c r="R33" s="38"/>
    </row>
    <row r="34" spans="1:23" ht="12.75" customHeight="1" x14ac:dyDescent="0.2">
      <c r="A34" s="25"/>
      <c r="B34" s="524" t="str">
        <f>IF(Lang="Français"," Position du bas",IF(Lang="English"," Basement",""))</f>
        <v xml:space="preserve"> Position du bas</v>
      </c>
      <c r="C34" s="35">
        <v>1200</v>
      </c>
      <c r="D34" s="35">
        <v>700</v>
      </c>
      <c r="E34" s="146">
        <f>D_ail</f>
        <v>84</v>
      </c>
      <c r="G34" s="24"/>
      <c r="H34" s="542"/>
      <c r="I34" s="543"/>
      <c r="K34" s="32"/>
      <c r="Q34" s="29"/>
      <c r="R34" s="38"/>
    </row>
    <row r="35" spans="1:23" ht="12.75" customHeight="1" x14ac:dyDescent="0.2">
      <c r="A35" s="25"/>
      <c r="B35" s="524" t="str">
        <f>IF(Lang="Français"," Diamètre         ",IF(Lang="English"," Diameter at Fins",""))</f>
        <v xml:space="preserve"> Diamètre         </v>
      </c>
      <c r="C35" s="35">
        <f>D_ref</f>
        <v>84</v>
      </c>
      <c r="D35" s="35">
        <f>D_ref</f>
        <v>84</v>
      </c>
      <c r="E35" s="146">
        <f>SQRT(POWER(p_int+n_int/2-m_int/2,2)+POWER(E_int,2))</f>
        <v>70.710678118654755</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155.56349186104046</v>
      </c>
      <c r="D36" s="145">
        <f>SQRT(POWER(p_can+n_can/2-m_can/2,2)+POWER(E_can,2))</f>
        <v>50.990195135927848</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567</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424</v>
      </c>
      <c r="H111" s="43"/>
      <c r="I111" s="44"/>
      <c r="J111" s="43"/>
      <c r="L111" s="43"/>
      <c r="M111" s="43"/>
      <c r="N111" s="43"/>
      <c r="Q111" s="43"/>
      <c r="R111" s="43"/>
    </row>
    <row r="112" spans="2:18" x14ac:dyDescent="0.2">
      <c r="B112" s="38" t="s">
        <v>425</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-252</v>
      </c>
      <c r="D124" s="46">
        <v>0</v>
      </c>
      <c r="E124" s="93">
        <f t="shared" ref="E124:E136" si="0">-D124</f>
        <v>0</v>
      </c>
      <c r="K124" s="46"/>
    </row>
    <row r="125" spans="2:18" x14ac:dyDescent="0.2">
      <c r="B125" s="45" t="s">
        <v>72</v>
      </c>
      <c r="C125" s="46">
        <f>-Long_ogive</f>
        <v>-252</v>
      </c>
      <c r="D125" s="46">
        <f>D_og/2</f>
        <v>42</v>
      </c>
      <c r="E125" s="93">
        <f t="shared" si="0"/>
        <v>-42</v>
      </c>
      <c r="K125" s="46"/>
    </row>
    <row r="126" spans="2:18" x14ac:dyDescent="0.2">
      <c r="B126" s="45" t="s">
        <v>73</v>
      </c>
      <c r="C126" s="46">
        <f>IF(AND(RIGHT(Nb_diam,1)=".",X_j), -X_j, C125 )</f>
        <v>-252</v>
      </c>
      <c r="D126" s="46">
        <f>IF(AND(RIGHT(Nb_diam,1)=".",X_j), D1j/2, D125 )</f>
        <v>42</v>
      </c>
      <c r="E126" s="93">
        <f t="shared" si="0"/>
        <v>-42</v>
      </c>
      <c r="K126" s="46"/>
    </row>
    <row r="127" spans="2:18" x14ac:dyDescent="0.2">
      <c r="B127" s="45" t="s">
        <v>74</v>
      </c>
      <c r="C127" s="46">
        <f>IF(AND(RIGHT(Nb_diam,1)=".",X_j), -X_j-l_j, C126 )</f>
        <v>-252</v>
      </c>
      <c r="D127" s="46">
        <f>IF(AND(RIGHT(Nb_diam,1)=".",X_j), D2j/2, D126 )</f>
        <v>42</v>
      </c>
      <c r="E127" s="93">
        <f t="shared" si="0"/>
        <v>-42</v>
      </c>
      <c r="K127" s="46"/>
    </row>
    <row r="128" spans="2:18" x14ac:dyDescent="0.2">
      <c r="B128" s="45" t="s">
        <v>75</v>
      </c>
      <c r="C128" s="46">
        <f>IF(AND(RIGHT(Nb_diam,1)=".",X_r), -X_r, C127 )</f>
        <v>-252</v>
      </c>
      <c r="D128" s="46">
        <f>IF(AND(RIGHT(Nb_diam,1)=".",X_r), D1r/2, D127 )</f>
        <v>42</v>
      </c>
      <c r="E128" s="93">
        <f t="shared" si="0"/>
        <v>-42</v>
      </c>
      <c r="K128" s="46"/>
    </row>
    <row r="129" spans="2:11" x14ac:dyDescent="0.2">
      <c r="B129" s="45" t="s">
        <v>76</v>
      </c>
      <c r="C129" s="46">
        <f>IF(AND(RIGHT(Nb_diam,1)=".",X_r), -X_r-l_r, C128 )</f>
        <v>-252</v>
      </c>
      <c r="D129" s="46">
        <f>IF(AND(RIGHT(Nb_diam,1)=".",X_r), D2r/2, D128 )</f>
        <v>42</v>
      </c>
      <c r="E129" s="93">
        <f t="shared" si="0"/>
        <v>-42</v>
      </c>
      <c r="K129" s="46"/>
    </row>
    <row r="130" spans="2:11" x14ac:dyDescent="0.2">
      <c r="B130" s="45" t="s">
        <v>77</v>
      </c>
      <c r="C130" s="46">
        <f>-Long_tot</f>
        <v>-1200</v>
      </c>
      <c r="D130" s="46">
        <f>D129</f>
        <v>42</v>
      </c>
      <c r="E130" s="93">
        <f t="shared" si="0"/>
        <v>-42</v>
      </c>
      <c r="K130" s="46"/>
    </row>
    <row r="131" spans="2:11" x14ac:dyDescent="0.2">
      <c r="B131" s="45" t="s">
        <v>77</v>
      </c>
      <c r="C131" s="46">
        <f>-Long_tot</f>
        <v>-1200</v>
      </c>
      <c r="D131" s="46">
        <v>0</v>
      </c>
      <c r="E131" s="93">
        <f t="shared" si="0"/>
        <v>0</v>
      </c>
      <c r="K131" s="46"/>
    </row>
    <row r="132" spans="2:11" x14ac:dyDescent="0.2">
      <c r="B132" s="183" t="s">
        <v>78</v>
      </c>
      <c r="C132" s="197">
        <f>-X_ail+m_ail</f>
        <v>-1020</v>
      </c>
      <c r="D132" s="197">
        <f>D_ail/2</f>
        <v>42</v>
      </c>
      <c r="E132" s="198">
        <f t="shared" si="0"/>
        <v>-42</v>
      </c>
      <c r="K132" s="46"/>
    </row>
    <row r="133" spans="2:11" x14ac:dyDescent="0.2">
      <c r="B133" s="185" t="s">
        <v>79</v>
      </c>
      <c r="C133" s="46">
        <f>-X_ail+m_ail-p_ail</f>
        <v>-1180</v>
      </c>
      <c r="D133" s="46">
        <f>D_ail/2+E_ail</f>
        <v>152</v>
      </c>
      <c r="E133" s="199">
        <f t="shared" si="0"/>
        <v>-152</v>
      </c>
      <c r="K133" s="46"/>
    </row>
    <row r="134" spans="2:11" x14ac:dyDescent="0.2">
      <c r="B134" s="185" t="s">
        <v>80</v>
      </c>
      <c r="C134" s="46">
        <f>-X_ail+m_ail-p_ail-n_ail</f>
        <v>-1260</v>
      </c>
      <c r="D134" s="46">
        <f>D_ail/2+E_ail</f>
        <v>152</v>
      </c>
      <c r="E134" s="199">
        <f t="shared" si="0"/>
        <v>-152</v>
      </c>
      <c r="K134" s="46"/>
    </row>
    <row r="135" spans="2:11" x14ac:dyDescent="0.2">
      <c r="B135" s="185" t="s">
        <v>81</v>
      </c>
      <c r="C135" s="46">
        <f>-X_ail</f>
        <v>-1200</v>
      </c>
      <c r="D135" s="46">
        <f>D_ail/2</f>
        <v>42</v>
      </c>
      <c r="E135" s="199">
        <f t="shared" si="0"/>
        <v>-42</v>
      </c>
      <c r="K135" s="46"/>
    </row>
    <row r="136" spans="2:11" x14ac:dyDescent="0.2">
      <c r="B136" s="187" t="s">
        <v>78</v>
      </c>
      <c r="C136" s="200">
        <f>-X_ail+m_ail</f>
        <v>-1020</v>
      </c>
      <c r="D136" s="200">
        <f>D_ail/2</f>
        <v>42</v>
      </c>
      <c r="E136" s="201">
        <f t="shared" si="0"/>
        <v>-42</v>
      </c>
      <c r="K136" s="46"/>
    </row>
    <row r="137" spans="2:11" x14ac:dyDescent="0.2">
      <c r="B137" s="192" t="str">
        <f>IF(E_ail&gt;0,IF(Lang="Français","Envergure","Span"),"")</f>
        <v>Envergure</v>
      </c>
      <c r="C137" s="197">
        <f>MIN(-X_ail,-X_ail+m_ail-p_ail-n_ail)-Long_tot/30</f>
        <v>-1300</v>
      </c>
      <c r="D137" s="207">
        <f>-D_ail/2-E_ail</f>
        <v>-152</v>
      </c>
      <c r="E137" s="93"/>
      <c r="K137" s="46"/>
    </row>
    <row r="138" spans="2:11" x14ac:dyDescent="0.2">
      <c r="B138" s="195" t="s">
        <v>166</v>
      </c>
      <c r="C138" s="46">
        <f>MIN(-X_ail,-X_ail+m_ail-p_ail-n_ail)-Long_tot/30</f>
        <v>-1300</v>
      </c>
      <c r="D138" s="208">
        <f>-D_ail/2-E_ail/2</f>
        <v>-97</v>
      </c>
      <c r="E138" s="93"/>
      <c r="K138" s="46"/>
    </row>
    <row r="139" spans="2:11" x14ac:dyDescent="0.2">
      <c r="B139" s="212" t="s">
        <v>162</v>
      </c>
      <c r="C139" s="200">
        <f>MIN(-X_ail,-X_ail+m_ail-p_ail-n_ail)-Long_tot/30</f>
        <v>-1300</v>
      </c>
      <c r="D139" s="209">
        <f>-D_ail/2</f>
        <v>-42</v>
      </c>
      <c r="E139" s="93"/>
      <c r="K139" s="46"/>
    </row>
    <row r="140" spans="2:11" x14ac:dyDescent="0.2">
      <c r="B140" s="192" t="str">
        <f>IF(Lang="Français","Emplanture","Root edge")</f>
        <v>Emplanture</v>
      </c>
      <c r="C140" s="197">
        <f>-X_ail+m_ail</f>
        <v>-1020</v>
      </c>
      <c r="D140" s="207">
        <f>D_ail/2+E_ail+Long_tot/20</f>
        <v>212</v>
      </c>
      <c r="E140" s="93"/>
      <c r="K140" s="46"/>
    </row>
    <row r="141" spans="2:11" x14ac:dyDescent="0.2">
      <c r="B141" s="195" t="s">
        <v>168</v>
      </c>
      <c r="C141" s="46">
        <f>-X_ail+m_ail/2</f>
        <v>-1110</v>
      </c>
      <c r="D141" s="208">
        <f>D_ail/2+E_ail+Long_tot/20</f>
        <v>212</v>
      </c>
      <c r="E141" s="93"/>
      <c r="K141" s="46"/>
    </row>
    <row r="142" spans="2:11" x14ac:dyDescent="0.2">
      <c r="B142" s="212" t="s">
        <v>169</v>
      </c>
      <c r="C142" s="200">
        <f>-X_ail</f>
        <v>-1200</v>
      </c>
      <c r="D142" s="209">
        <f>D_ail/2+E_ail+Long_tot/20</f>
        <v>212</v>
      </c>
      <c r="E142" s="93"/>
      <c r="K142" s="46"/>
    </row>
    <row r="143" spans="2:11" x14ac:dyDescent="0.2">
      <c r="B143" s="192" t="str">
        <f>IF(p_ail&lt;&gt;0,IF(Lang="Français","Flèche","Offset"),"")</f>
        <v>Flèche</v>
      </c>
      <c r="C143" s="197">
        <f>-X_ail+m_ail</f>
        <v>-1020</v>
      </c>
      <c r="D143" s="207">
        <f>-D_ail/2-E_ail-Long_tot/30</f>
        <v>-192</v>
      </c>
      <c r="E143" s="93"/>
      <c r="K143" s="46"/>
    </row>
    <row r="144" spans="2:11" x14ac:dyDescent="0.2">
      <c r="B144" s="195" t="s">
        <v>165</v>
      </c>
      <c r="C144" s="46">
        <f>-X_ail+m_ail-p_ail/2</f>
        <v>-1100</v>
      </c>
      <c r="D144" s="208">
        <f>-D_ail/2-E_ail-Long_tot/30</f>
        <v>-192</v>
      </c>
      <c r="E144" s="93"/>
      <c r="K144" s="46"/>
    </row>
    <row r="145" spans="2:11" x14ac:dyDescent="0.2">
      <c r="B145" s="212" t="s">
        <v>163</v>
      </c>
      <c r="C145" s="200">
        <f>-X_ail+m_ail-p_ail</f>
        <v>-1180</v>
      </c>
      <c r="D145" s="209">
        <f>-D_ail/2-E_ail-Long_tot/30</f>
        <v>-192</v>
      </c>
      <c r="E145" s="93"/>
      <c r="K145" s="46"/>
    </row>
    <row r="146" spans="2:11" x14ac:dyDescent="0.2">
      <c r="B146" s="192" t="str">
        <f>IF(n_ail&gt;0,IF(Lang="Français","Saumon","Tip edge"),"")</f>
        <v>Saumon</v>
      </c>
      <c r="C146" s="197">
        <f>-X_ail+m_ail-p_ail</f>
        <v>-1180</v>
      </c>
      <c r="D146" s="207">
        <f>-D_ail/2-E_ail-Long_tot/20</f>
        <v>-212</v>
      </c>
      <c r="E146" s="93"/>
      <c r="K146" s="46"/>
    </row>
    <row r="147" spans="2:11" x14ac:dyDescent="0.2">
      <c r="B147" s="195" t="s">
        <v>167</v>
      </c>
      <c r="C147" s="46">
        <f>-X_ail+m_ail-p_ail-n_ail/2</f>
        <v>-1220</v>
      </c>
      <c r="D147" s="208">
        <f>-D_ail/2-E_ail-Long_tot/20</f>
        <v>-212</v>
      </c>
      <c r="E147" s="93"/>
      <c r="K147" s="46"/>
    </row>
    <row r="148" spans="2:11" x14ac:dyDescent="0.2">
      <c r="B148" s="212" t="s">
        <v>164</v>
      </c>
      <c r="C148" s="200">
        <f>-X_ail+m_ail-p_ail-n_ail</f>
        <v>-1260</v>
      </c>
      <c r="D148" s="209">
        <f>-D_ail/2-E_ail-Long_tot/20</f>
        <v>-212</v>
      </c>
      <c r="E148" s="93"/>
      <c r="K148" s="46"/>
    </row>
    <row r="149" spans="2:11" x14ac:dyDescent="0.2">
      <c r="B149" s="183" t="s">
        <v>82</v>
      </c>
      <c r="C149" s="197">
        <f ca="1">-XcgPlein</f>
        <v>-850.19939347990908</v>
      </c>
      <c r="D149" s="207">
        <v>0</v>
      </c>
      <c r="E149" s="93"/>
      <c r="K149" s="46"/>
    </row>
    <row r="150" spans="2:11" x14ac:dyDescent="0.2">
      <c r="B150" s="187" t="s">
        <v>83</v>
      </c>
      <c r="C150" s="200">
        <f ca="1">-XcgVide</f>
        <v>-836.83931066604566</v>
      </c>
      <c r="D150" s="209">
        <v>0</v>
      </c>
      <c r="E150" s="93"/>
      <c r="K150" s="46"/>
    </row>
    <row r="151" spans="2:11" x14ac:dyDescent="0.2">
      <c r="B151" s="183" t="s">
        <v>84</v>
      </c>
      <c r="C151" s="197">
        <f>-XCp</f>
        <v>-1001.9437670940497</v>
      </c>
      <c r="D151" s="207">
        <v>0</v>
      </c>
      <c r="E151" s="93"/>
      <c r="K151" s="46"/>
    </row>
    <row r="152" spans="2:11" x14ac:dyDescent="0.2">
      <c r="B152" s="187" t="s">
        <v>84</v>
      </c>
      <c r="C152" s="200">
        <f>-XCp</f>
        <v>-1001.9437670940497</v>
      </c>
      <c r="D152" s="209">
        <f>Cn*D_ref/CritCnmin</f>
        <v>87.820076442368133</v>
      </c>
      <c r="E152" s="93"/>
      <c r="K152" s="46"/>
    </row>
    <row r="153" spans="2:11" x14ac:dyDescent="0.2">
      <c r="B153" s="185" t="s">
        <v>422</v>
      </c>
      <c r="C153" s="46">
        <f>-XCp0</f>
        <v>-1001.9437670940497</v>
      </c>
      <c r="D153" s="208">
        <f>Cn0*D_ref/CritCnmin</f>
        <v>87.820076442368133</v>
      </c>
      <c r="E153" s="93"/>
      <c r="K153" s="46"/>
    </row>
    <row r="154" spans="2:11" x14ac:dyDescent="0.2">
      <c r="B154" s="185" t="s">
        <v>422</v>
      </c>
      <c r="C154" s="46">
        <f>-XCp0</f>
        <v>-1001.9437670940497</v>
      </c>
      <c r="D154" s="208">
        <v>0</v>
      </c>
      <c r="E154" s="93"/>
      <c r="K154" s="46"/>
    </row>
    <row r="155" spans="2:11" x14ac:dyDescent="0.2">
      <c r="B155" s="192" t="str">
        <f>IF(n_ail&gt;0,IF(Lang="Français","Marge Statique","Static Margin"),"")</f>
        <v>Marge Statique</v>
      </c>
      <c r="C155" s="197">
        <f ca="1">(-XcgPlein-XcgVide)/2</f>
        <v>-843.51935207297743</v>
      </c>
      <c r="D155" s="207">
        <f>-D_ail/2-E_ail-Long_tot/20</f>
        <v>-212</v>
      </c>
      <c r="E155" s="93"/>
      <c r="K155" s="46"/>
    </row>
    <row r="156" spans="2:11" x14ac:dyDescent="0.2">
      <c r="B156" s="195" t="s">
        <v>170</v>
      </c>
      <c r="C156" s="46">
        <f ca="1">(C155+C157)/2</f>
        <v>-922.73155958351356</v>
      </c>
      <c r="D156" s="208">
        <f>-D_ail/2-E_ail-Long_tot/20</f>
        <v>-212</v>
      </c>
      <c r="E156" s="93"/>
      <c r="K156" s="46"/>
    </row>
    <row r="157" spans="2:11" x14ac:dyDescent="0.2">
      <c r="B157" s="212" t="s">
        <v>171</v>
      </c>
      <c r="C157" s="200">
        <f>-XCp</f>
        <v>-1001.9437670940497</v>
      </c>
      <c r="D157" s="209">
        <f>-D_ail/2-E_ail-Long_tot/20</f>
        <v>-212</v>
      </c>
      <c r="E157" s="93"/>
      <c r="K157" s="46"/>
    </row>
    <row r="158" spans="2:11" x14ac:dyDescent="0.2">
      <c r="B158" s="183" t="s">
        <v>85</v>
      </c>
      <c r="C158" s="197">
        <f>IF(LEFT(Type_masquage,1)="M",0,-X_can+m_can)</f>
        <v>0</v>
      </c>
      <c r="D158" s="197">
        <f>IF(LEFT(Type_masquage,1)="M",0,D_ail/2)</f>
        <v>0</v>
      </c>
      <c r="E158" s="198">
        <f t="shared" ref="E158:E167" si="1">-D158</f>
        <v>0</v>
      </c>
      <c r="K158" s="46"/>
    </row>
    <row r="159" spans="2:11" x14ac:dyDescent="0.2">
      <c r="B159" s="185" t="s">
        <v>86</v>
      </c>
      <c r="C159" s="46">
        <f>IF(LEFT(Type_masquage,1)="M",0,-X_can+m_can-p_can)</f>
        <v>0</v>
      </c>
      <c r="D159" s="46">
        <f>IF(LEFT(Type_masquage,1)="M",0,D_ail/2+E_can)</f>
        <v>0</v>
      </c>
      <c r="E159" s="199">
        <f t="shared" si="1"/>
        <v>0</v>
      </c>
      <c r="K159" s="46"/>
    </row>
    <row r="160" spans="2:11" x14ac:dyDescent="0.2">
      <c r="B160" s="185" t="s">
        <v>87</v>
      </c>
      <c r="C160" s="46">
        <f>IF(LEFT(Type_masquage,1)="M",0,-X_can+m_can-p_can-n_can)</f>
        <v>0</v>
      </c>
      <c r="D160" s="46">
        <f>IF(LEFT(Type_masquage,1)="M",0,D_ail/2+E_can)</f>
        <v>0</v>
      </c>
      <c r="E160" s="199">
        <f t="shared" si="1"/>
        <v>0</v>
      </c>
      <c r="K160" s="46"/>
    </row>
    <row r="161" spans="2:11" x14ac:dyDescent="0.2">
      <c r="B161" s="185" t="s">
        <v>88</v>
      </c>
      <c r="C161" s="46">
        <f>IF(LEFT(Type_masquage,1)="M",0,-X_can)</f>
        <v>0</v>
      </c>
      <c r="D161" s="46">
        <f>IF(LEFT(Type_masquage,1)="M",0,D_ail/2)</f>
        <v>0</v>
      </c>
      <c r="E161" s="199">
        <f t="shared" si="1"/>
        <v>0</v>
      </c>
      <c r="K161" s="46"/>
    </row>
    <row r="162" spans="2:11" x14ac:dyDescent="0.2">
      <c r="B162" s="187" t="s">
        <v>85</v>
      </c>
      <c r="C162" s="200">
        <f>IF(LEFT(Type_masquage,1)="M",0,-X_can+m_can)</f>
        <v>0</v>
      </c>
      <c r="D162" s="200">
        <f>IF(LEFT(Type_masquage,1)="M",0,D_ail/2)</f>
        <v>0</v>
      </c>
      <c r="E162" s="201">
        <f t="shared" si="1"/>
        <v>0</v>
      </c>
      <c r="K162" s="46"/>
    </row>
    <row r="163" spans="2:11" x14ac:dyDescent="0.2">
      <c r="B163" s="183" t="s">
        <v>89</v>
      </c>
      <c r="C163" s="197">
        <f>IF(LEFT(Type_masquage,1)="B",-X_int+m_int,0)</f>
        <v>0</v>
      </c>
      <c r="D163" s="197">
        <f>IF(LEFT(Type_masquage,1)="B",D_int/2,0)</f>
        <v>0</v>
      </c>
      <c r="E163" s="198">
        <f t="shared" si="1"/>
        <v>0</v>
      </c>
      <c r="K163" s="46"/>
    </row>
    <row r="164" spans="2:11" x14ac:dyDescent="0.2">
      <c r="B164" s="185" t="s">
        <v>90</v>
      </c>
      <c r="C164" s="46">
        <f>IF(LEFT(Type_masquage,1)="B",-X_int+m_int-p_int,0)</f>
        <v>0</v>
      </c>
      <c r="D164" s="46">
        <f>IF(LEFT(Type_masquage,1)="B",D_int/2+E_int,0)</f>
        <v>0</v>
      </c>
      <c r="E164" s="199">
        <f t="shared" si="1"/>
        <v>0</v>
      </c>
      <c r="K164" s="46"/>
    </row>
    <row r="165" spans="2:11" x14ac:dyDescent="0.2">
      <c r="B165" s="185" t="s">
        <v>91</v>
      </c>
      <c r="C165" s="46">
        <f>IF(LEFT(Type_masquage,1)="B",-X_int+m_int-p_int-n_int,0)</f>
        <v>0</v>
      </c>
      <c r="D165" s="46">
        <f>IF(LEFT(Type_masquage,1)="B",D_int/2+E_int,0)</f>
        <v>0</v>
      </c>
      <c r="E165" s="199">
        <f t="shared" si="1"/>
        <v>0</v>
      </c>
      <c r="K165" s="46"/>
    </row>
    <row r="166" spans="2:11" x14ac:dyDescent="0.2">
      <c r="B166" s="185" t="s">
        <v>92</v>
      </c>
      <c r="C166" s="46">
        <f>IF(LEFT(Type_masquage,1)="B",-X_int,0)</f>
        <v>0</v>
      </c>
      <c r="D166" s="46">
        <f>IF(LEFT(Type_masquage,1)="B",D_int/2,0)</f>
        <v>0</v>
      </c>
      <c r="E166" s="199">
        <f t="shared" si="1"/>
        <v>0</v>
      </c>
      <c r="K166" s="46"/>
    </row>
    <row r="167" spans="2:11" x14ac:dyDescent="0.2">
      <c r="B167" s="187" t="s">
        <v>89</v>
      </c>
      <c r="C167" s="200">
        <f>IF(LEFT(Type_masquage,1)="B",-X_int+m_int,0)</f>
        <v>0</v>
      </c>
      <c r="D167" s="200">
        <f>IF(LEFT(Type_masquage,1)="B",D_int/2,0)</f>
        <v>0</v>
      </c>
      <c r="E167" s="201">
        <f t="shared" si="1"/>
        <v>0</v>
      </c>
      <c r="K167" s="46"/>
    </row>
    <row r="168" spans="2:11" x14ac:dyDescent="0.2">
      <c r="B168" s="45" t="s">
        <v>93</v>
      </c>
      <c r="C168" s="46">
        <f>-MAX(Long_tot, X_ail-m_ail+p_ail+n_ail, (E_ail+D_ail/2)*3.2)*1.01</f>
        <v>-1272.5999999999999</v>
      </c>
      <c r="D168" s="46">
        <f>MAX(E_ail+D_ail/2, Long_tot/3)</f>
        <v>400</v>
      </c>
      <c r="E168" s="93"/>
      <c r="K168" s="46"/>
    </row>
    <row r="169" spans="2:11" x14ac:dyDescent="0.2">
      <c r="B169" s="45" t="s">
        <v>93</v>
      </c>
      <c r="C169" s="46">
        <f>C168</f>
        <v>-1272.5999999999999</v>
      </c>
      <c r="D169" s="46">
        <f>-D168</f>
        <v>-400</v>
      </c>
      <c r="E169" s="93"/>
      <c r="K169" s="46"/>
    </row>
    <row r="170" spans="2:11" x14ac:dyDescent="0.2">
      <c r="B170" s="183" t="s">
        <v>94</v>
      </c>
      <c r="C170" s="197">
        <f ca="1">-XpropuRef+Long_propu</f>
        <v>-652</v>
      </c>
      <c r="D170" s="207">
        <f ca="1">-Diam_propu/2</f>
        <v>-27</v>
      </c>
      <c r="E170" s="93"/>
      <c r="K170" s="46"/>
    </row>
    <row r="171" spans="2:11" x14ac:dyDescent="0.2">
      <c r="B171" s="185" t="s">
        <v>95</v>
      </c>
      <c r="C171" s="46">
        <f ca="1">-XpropuRef+Long_propu</f>
        <v>-652</v>
      </c>
      <c r="D171" s="208">
        <f ca="1">Diam_propu/2</f>
        <v>27</v>
      </c>
      <c r="E171" s="93"/>
      <c r="K171" s="46"/>
    </row>
    <row r="172" spans="2:11" x14ac:dyDescent="0.2">
      <c r="B172" s="185" t="s">
        <v>96</v>
      </c>
      <c r="C172" s="46">
        <f>-XpropuRef</f>
        <v>-1140</v>
      </c>
      <c r="D172" s="208">
        <f ca="1">Diam_propu/2</f>
        <v>27</v>
      </c>
      <c r="E172" s="93"/>
      <c r="K172" s="46"/>
    </row>
    <row r="173" spans="2:11" x14ac:dyDescent="0.2">
      <c r="B173" s="185" t="s">
        <v>97</v>
      </c>
      <c r="C173" s="46">
        <f>-XpropuRef</f>
        <v>-1140</v>
      </c>
      <c r="D173" s="208">
        <f ca="1">-Diam_propu/2</f>
        <v>-27</v>
      </c>
      <c r="E173" s="93"/>
      <c r="K173" s="46"/>
    </row>
    <row r="174" spans="2:11" x14ac:dyDescent="0.2">
      <c r="B174" s="187" t="s">
        <v>98</v>
      </c>
      <c r="C174" s="200">
        <f ca="1">-XpropuRef+Long_propu</f>
        <v>-652</v>
      </c>
      <c r="D174" s="209">
        <f ca="1">-Diam_propu/2</f>
        <v>-27</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-25.200000000000003</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-63</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-126</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-189</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-252</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80</v>
      </c>
      <c r="K182" s="45"/>
    </row>
    <row r="183" spans="2:11" x14ac:dyDescent="0.2">
      <c r="B183" s="187">
        <v>7</v>
      </c>
      <c r="C183" s="196">
        <f>CritCnmin</f>
        <v>15</v>
      </c>
      <c r="D183" s="185">
        <v>1</v>
      </c>
      <c r="E183" s="205">
        <f t="shared" si="3"/>
        <v>40</v>
      </c>
      <c r="K183" s="45"/>
    </row>
    <row r="184" spans="2:11" x14ac:dyDescent="0.2">
      <c r="B184" s="183">
        <v>0</v>
      </c>
      <c r="C184" s="202">
        <f>CritCnmax</f>
        <v>40</v>
      </c>
      <c r="D184" s="185">
        <v>2</v>
      </c>
      <c r="E184" s="205">
        <f t="shared" si="3"/>
        <v>20</v>
      </c>
      <c r="K184" s="45"/>
    </row>
    <row r="185" spans="2:11" x14ac:dyDescent="0.2">
      <c r="B185" s="187">
        <v>7</v>
      </c>
      <c r="C185" s="196">
        <f>CritCnmax</f>
        <v>40</v>
      </c>
      <c r="D185" s="185">
        <v>3</v>
      </c>
      <c r="E185" s="205">
        <f t="shared" si="3"/>
        <v>13.333333333333334</v>
      </c>
      <c r="K185" s="45"/>
    </row>
    <row r="186" spans="2:11" x14ac:dyDescent="0.2">
      <c r="B186" s="183">
        <f>CritMsmin</f>
        <v>2</v>
      </c>
      <c r="C186" s="202">
        <v>0</v>
      </c>
      <c r="D186" s="185">
        <v>5</v>
      </c>
      <c r="E186" s="205">
        <f t="shared" si="3"/>
        <v>8</v>
      </c>
      <c r="K186" s="45"/>
    </row>
    <row r="187" spans="2:11" x14ac:dyDescent="0.2">
      <c r="B187" s="187">
        <f>CritMsmin</f>
        <v>2</v>
      </c>
      <c r="C187" s="196">
        <v>55</v>
      </c>
      <c r="D187" s="185">
        <v>7</v>
      </c>
      <c r="E187" s="205">
        <f t="shared" si="3"/>
        <v>5.7142857142857144</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1.8064806382635787</v>
      </c>
      <c r="C190" s="203">
        <f>Cn</f>
        <v>15.682156507565736</v>
      </c>
      <c r="D190" s="185">
        <v>3</v>
      </c>
      <c r="E190" s="205">
        <f t="shared" si="4"/>
        <v>33.333333333333336</v>
      </c>
      <c r="K190" s="45"/>
    </row>
    <row r="191" spans="2:11" x14ac:dyDescent="0.2">
      <c r="B191" s="512">
        <f ca="1">(XCp0-XcgPlein)/D_ref</f>
        <v>1.8064806382635787</v>
      </c>
      <c r="C191" s="513">
        <f>Cn0</f>
        <v>15.682156507565736</v>
      </c>
      <c r="D191" s="185">
        <v>4</v>
      </c>
      <c r="E191" s="205">
        <f t="shared" si="4"/>
        <v>25</v>
      </c>
      <c r="K191" s="45"/>
    </row>
    <row r="192" spans="2:11" x14ac:dyDescent="0.2">
      <c r="B192" s="512">
        <f ca="1">(XCp0-XcgVide)/D_ref</f>
        <v>1.9655292431905242</v>
      </c>
      <c r="C192" s="513">
        <f>Cn0</f>
        <v>15.682156507565736</v>
      </c>
      <c r="D192" s="185">
        <v>6</v>
      </c>
      <c r="E192" s="205">
        <f t="shared" si="4"/>
        <v>16.666666666666668</v>
      </c>
      <c r="K192" s="45"/>
    </row>
    <row r="193" spans="2:11" x14ac:dyDescent="0.2">
      <c r="B193" s="512">
        <f ca="1">(XCp-XcgVide)/D_ref</f>
        <v>1.9655292431905242</v>
      </c>
      <c r="C193" s="513">
        <f>Cn</f>
        <v>15.682156507565736</v>
      </c>
      <c r="D193" s="187">
        <v>7</v>
      </c>
      <c r="E193" s="206">
        <f t="shared" si="4"/>
        <v>14.285714285714286</v>
      </c>
      <c r="K193" s="45"/>
    </row>
    <row r="194" spans="2:11" x14ac:dyDescent="0.2">
      <c r="B194" s="512">
        <f ca="1">MS_min</f>
        <v>1.8064806382635787</v>
      </c>
      <c r="C194" s="514">
        <f>Cn</f>
        <v>15.682156507565736</v>
      </c>
      <c r="D194" s="45"/>
      <c r="E194" s="92"/>
      <c r="K194" s="45"/>
    </row>
    <row r="195" spans="2:11" x14ac:dyDescent="0.2">
      <c r="B195" s="183">
        <v>0</v>
      </c>
      <c r="C195" s="202">
        <f>(CritCnmin+CritCnmax)/2</f>
        <v>27.5</v>
      </c>
      <c r="D195" s="26"/>
      <c r="E195" s="90"/>
      <c r="K195" s="26"/>
    </row>
    <row r="196" spans="2:11" x14ac:dyDescent="0.2">
      <c r="B196" s="185">
        <f>MAX(CritMsmin,CritMsCnmin/C196)</f>
        <v>2</v>
      </c>
      <c r="C196" s="45">
        <f>(CritCnmin+CritCnmax)/2</f>
        <v>27.5</v>
      </c>
      <c r="D196" s="26"/>
      <c r="E196" s="90"/>
      <c r="K196" s="26"/>
    </row>
    <row r="197" spans="2:11" x14ac:dyDescent="0.2">
      <c r="B197" s="185">
        <f>MIN(CritMsmax,CritMsCnmax/C197)</f>
        <v>3.6363636363636362</v>
      </c>
      <c r="C197" s="189">
        <f>(CritCnmin+CritCnmax)/2</f>
        <v>27.5</v>
      </c>
    </row>
    <row r="198" spans="2:11" x14ac:dyDescent="0.2">
      <c r="B198" s="187">
        <v>7</v>
      </c>
      <c r="C198" s="190">
        <f>(CritCnmin+CritCnmax)/2</f>
        <v>27.5</v>
      </c>
    </row>
    <row r="199" spans="2:11" x14ac:dyDescent="0.2">
      <c r="B199" s="183">
        <f>(CritMsmin+CritMsmax)/2</f>
        <v>4</v>
      </c>
      <c r="C199" s="184">
        <v>0</v>
      </c>
    </row>
    <row r="200" spans="2:11" x14ac:dyDescent="0.2">
      <c r="B200" s="185">
        <f>(CritMsmin+CritMsmax)/2</f>
        <v>4</v>
      </c>
      <c r="C200" s="186">
        <f>MAX(CritCnmin,CritMsCnmin/B200)</f>
        <v>15</v>
      </c>
    </row>
    <row r="201" spans="2:11" x14ac:dyDescent="0.2">
      <c r="B201" s="185">
        <f>(CritMsmin+CritMsmax)/2</f>
        <v>4</v>
      </c>
      <c r="C201" s="186">
        <f>MIN(CritCnmax,CritMsCnmax/B201)</f>
        <v>25</v>
      </c>
    </row>
    <row r="202" spans="2:11" x14ac:dyDescent="0.2">
      <c r="B202" s="187">
        <f>(CritMsmin+CritMsmax)/2</f>
        <v>4</v>
      </c>
      <c r="C202" s="188">
        <v>55</v>
      </c>
    </row>
    <row r="203" spans="2:11" x14ac:dyDescent="0.2">
      <c r="D203" s="474"/>
    </row>
    <row r="204" spans="2:11" x14ac:dyDescent="0.2">
      <c r="B204" s="476" t="s">
        <v>405</v>
      </c>
      <c r="C204" s="31" t="b">
        <f ca="1">(OR(C205:C210))</f>
        <v>1</v>
      </c>
      <c r="D204" s="474"/>
    </row>
    <row r="205" spans="2:11" x14ac:dyDescent="0.2">
      <c r="B205" s="475" t="s">
        <v>402</v>
      </c>
      <c r="C205" s="474" t="b">
        <f ca="1">AND(Type_propu="H2O",RIGHT(Type_fusee,1)=" ")</f>
        <v>0</v>
      </c>
      <c r="D205" s="474"/>
    </row>
    <row r="206" spans="2:11" x14ac:dyDescent="0.2">
      <c r="B206" s="475" t="s">
        <v>118</v>
      </c>
      <c r="C206" s="474" t="b">
        <f ca="1">AND(Type_propu="Fusex",RIGHT(Type_fusee,1)=".")</f>
        <v>1</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463</v>
      </c>
    </row>
    <row r="226" spans="1:1" x14ac:dyDescent="0.2">
      <c r="A226" s="24" t="s">
        <v>476</v>
      </c>
    </row>
    <row r="228" spans="1:1" x14ac:dyDescent="0.2">
      <c r="A228" s="24" t="s">
        <v>477</v>
      </c>
    </row>
    <row r="230" spans="1:1" x14ac:dyDescent="0.2">
      <c r="A230" s="24" t="s">
        <v>478</v>
      </c>
    </row>
    <row r="232" spans="1:1" x14ac:dyDescent="0.2">
      <c r="A232" s="24" t="s">
        <v>479</v>
      </c>
    </row>
    <row r="233" spans="1:1" x14ac:dyDescent="0.2">
      <c r="A233" s="24" t="s">
        <v>480</v>
      </c>
    </row>
    <row r="234" spans="1:1" x14ac:dyDescent="0.2">
      <c r="A234" s="24" t="s">
        <v>481</v>
      </c>
    </row>
    <row r="235" spans="1:1" x14ac:dyDescent="0.2">
      <c r="A235" s="24" t="s">
        <v>482</v>
      </c>
    </row>
    <row r="236" spans="1:1" x14ac:dyDescent="0.2">
      <c r="A236" s="24" t="s">
        <v>483</v>
      </c>
    </row>
    <row r="237" spans="1:1" x14ac:dyDescent="0.2">
      <c r="A237" s="24" t="s">
        <v>484</v>
      </c>
    </row>
    <row r="238" spans="1:1" x14ac:dyDescent="0.2">
      <c r="A238" s="24" t="s">
        <v>183</v>
      </c>
    </row>
    <row r="239" spans="1:1" x14ac:dyDescent="0.2">
      <c r="A239" s="24" t="s">
        <v>485</v>
      </c>
    </row>
    <row r="240" spans="1:1" x14ac:dyDescent="0.2">
      <c r="A240" s="24" t="s">
        <v>486</v>
      </c>
    </row>
    <row r="241" spans="1:1" x14ac:dyDescent="0.2">
      <c r="A241" s="24" t="s">
        <v>183</v>
      </c>
    </row>
    <row r="242" spans="1:1" x14ac:dyDescent="0.2">
      <c r="A242" s="24" t="s">
        <v>487</v>
      </c>
    </row>
    <row r="244" spans="1:1" x14ac:dyDescent="0.2">
      <c r="A244" s="24" t="s">
        <v>488</v>
      </c>
    </row>
    <row r="246" spans="1:1" x14ac:dyDescent="0.2">
      <c r="A246" s="24" t="s">
        <v>489</v>
      </c>
    </row>
    <row r="248" spans="1:1" x14ac:dyDescent="0.2">
      <c r="A248" s="24" t="s">
        <v>490</v>
      </c>
    </row>
    <row r="249" spans="1:1" x14ac:dyDescent="0.2">
      <c r="A249" s="24" t="s">
        <v>491</v>
      </c>
    </row>
    <row r="250" spans="1:1" x14ac:dyDescent="0.2">
      <c r="A250" s="24" t="s">
        <v>492</v>
      </c>
    </row>
    <row r="251" spans="1:1" x14ac:dyDescent="0.2">
      <c r="A251" s="24" t="s">
        <v>493</v>
      </c>
    </row>
    <row r="252" spans="1:1" x14ac:dyDescent="0.2">
      <c r="A252" s="24" t="s">
        <v>494</v>
      </c>
    </row>
    <row r="254" spans="1:1" x14ac:dyDescent="0.2">
      <c r="A254" s="24" t="s">
        <v>495</v>
      </c>
    </row>
    <row r="255" spans="1:1" x14ac:dyDescent="0.2">
      <c r="A255" s="24" t="s">
        <v>496</v>
      </c>
    </row>
    <row r="256" spans="1:1" x14ac:dyDescent="0.2">
      <c r="A256" s="24" t="s">
        <v>497</v>
      </c>
    </row>
    <row r="257" spans="1:1" x14ac:dyDescent="0.2">
      <c r="A257" s="24" t="s">
        <v>498</v>
      </c>
    </row>
    <row r="258" spans="1:1" x14ac:dyDescent="0.2">
      <c r="A258" s="24" t="s">
        <v>499</v>
      </c>
    </row>
    <row r="261" spans="1:1" x14ac:dyDescent="0.2">
      <c r="A261" s="24" t="s">
        <v>500</v>
      </c>
    </row>
    <row r="262" spans="1:1" x14ac:dyDescent="0.2">
      <c r="A262" s="24" t="s">
        <v>501</v>
      </c>
    </row>
    <row r="263" spans="1:1" x14ac:dyDescent="0.2">
      <c r="A263" s="24" t="s">
        <v>502</v>
      </c>
    </row>
    <row r="264" spans="1:1" x14ac:dyDescent="0.2">
      <c r="A264" s="24" t="s">
        <v>503</v>
      </c>
    </row>
    <row r="265" spans="1:1" x14ac:dyDescent="0.2">
      <c r="A265" s="24" t="s">
        <v>504</v>
      </c>
    </row>
    <row r="267" spans="1:1" x14ac:dyDescent="0.2">
      <c r="A267" s="24" t="s">
        <v>497</v>
      </c>
    </row>
    <row r="268" spans="1:1" x14ac:dyDescent="0.2">
      <c r="A268" s="24" t="s">
        <v>498</v>
      </c>
    </row>
    <row r="269" spans="1:1" x14ac:dyDescent="0.2">
      <c r="A269" s="24" t="s">
        <v>505</v>
      </c>
    </row>
    <row r="272" spans="1:1" x14ac:dyDescent="0.2">
      <c r="A272" s="24" t="s">
        <v>465</v>
      </c>
    </row>
    <row r="273" spans="1:1" x14ac:dyDescent="0.2">
      <c r="A273" s="24" t="s">
        <v>466</v>
      </c>
    </row>
    <row r="275" spans="1:1" x14ac:dyDescent="0.2">
      <c r="A275" s="24" t="s">
        <v>506</v>
      </c>
    </row>
    <row r="277" spans="1:1" x14ac:dyDescent="0.2">
      <c r="A277" s="24" t="s">
        <v>505</v>
      </c>
    </row>
    <row r="280" spans="1:1" x14ac:dyDescent="0.2">
      <c r="A280" s="24" t="s">
        <v>467</v>
      </c>
    </row>
    <row r="281" spans="1:1" x14ac:dyDescent="0.2">
      <c r="A281" s="24" t="s">
        <v>468</v>
      </c>
    </row>
    <row r="282" spans="1:1" x14ac:dyDescent="0.2">
      <c r="A282" s="24" t="s">
        <v>507</v>
      </c>
    </row>
    <row r="283" spans="1:1" x14ac:dyDescent="0.2">
      <c r="A283" s="24" t="s">
        <v>508</v>
      </c>
    </row>
    <row r="284" spans="1:1" x14ac:dyDescent="0.2">
      <c r="A284" s="24" t="s">
        <v>505</v>
      </c>
    </row>
    <row r="285" spans="1:1" x14ac:dyDescent="0.2">
      <c r="A285" s="24" t="s">
        <v>469</v>
      </c>
    </row>
    <row r="287" spans="1:1" x14ac:dyDescent="0.2">
      <c r="A287" s="24" t="s">
        <v>509</v>
      </c>
    </row>
    <row r="288" spans="1:1" x14ac:dyDescent="0.2">
      <c r="A288" s="24" t="s">
        <v>507</v>
      </c>
    </row>
    <row r="289" spans="1:1" x14ac:dyDescent="0.2">
      <c r="A289" s="24" t="s">
        <v>510</v>
      </c>
    </row>
    <row r="291" spans="1:1" x14ac:dyDescent="0.2">
      <c r="A291" s="24" t="s">
        <v>505</v>
      </c>
    </row>
    <row r="294" spans="1:1" x14ac:dyDescent="0.2">
      <c r="A294" s="24" t="s">
        <v>511</v>
      </c>
    </row>
    <row r="295" spans="1:1" x14ac:dyDescent="0.2">
      <c r="A295" s="24" t="s">
        <v>512</v>
      </c>
    </row>
    <row r="296" spans="1:1" x14ac:dyDescent="0.2">
      <c r="A296" s="24" t="s">
        <v>513</v>
      </c>
    </row>
    <row r="298" spans="1:1" x14ac:dyDescent="0.2">
      <c r="A298" s="24" t="s">
        <v>505</v>
      </c>
    </row>
    <row r="301" spans="1:1" x14ac:dyDescent="0.2">
      <c r="A301" s="24" t="s">
        <v>514</v>
      </c>
    </row>
    <row r="302" spans="1:1" x14ac:dyDescent="0.2">
      <c r="A302" s="24" t="s">
        <v>515</v>
      </c>
    </row>
    <row r="304" spans="1:1" x14ac:dyDescent="0.2">
      <c r="A304" s="24" t="s">
        <v>516</v>
      </c>
    </row>
    <row r="305" spans="1:1" x14ac:dyDescent="0.2">
      <c r="A305" s="24" t="s">
        <v>517</v>
      </c>
    </row>
    <row r="306" spans="1:1" x14ac:dyDescent="0.2">
      <c r="A306" s="24" t="s">
        <v>505</v>
      </c>
    </row>
    <row r="309" spans="1:1" x14ac:dyDescent="0.2">
      <c r="A309" s="24" t="s">
        <v>514</v>
      </c>
    </row>
    <row r="310" spans="1:1" x14ac:dyDescent="0.2">
      <c r="A310" s="24" t="s">
        <v>518</v>
      </c>
    </row>
    <row r="311" spans="1:1" x14ac:dyDescent="0.2">
      <c r="A311" s="24" t="s">
        <v>514</v>
      </c>
    </row>
    <row r="312" spans="1:1" x14ac:dyDescent="0.2">
      <c r="A312" s="24" t="s">
        <v>519</v>
      </c>
    </row>
    <row r="314" spans="1:1" x14ac:dyDescent="0.2">
      <c r="A314" s="24" t="s">
        <v>520</v>
      </c>
    </row>
    <row r="316" spans="1:1" x14ac:dyDescent="0.2">
      <c r="A316" s="24" t="s">
        <v>505</v>
      </c>
    </row>
    <row r="319" spans="1:1" x14ac:dyDescent="0.2">
      <c r="A319" s="24" t="s">
        <v>514</v>
      </c>
    </row>
    <row r="320" spans="1:1" x14ac:dyDescent="0.2">
      <c r="A320" s="24" t="s">
        <v>521</v>
      </c>
    </row>
    <row r="321" spans="1:1" x14ac:dyDescent="0.2">
      <c r="A321" s="24" t="s">
        <v>522</v>
      </c>
    </row>
    <row r="322" spans="1:1" x14ac:dyDescent="0.2">
      <c r="A322" s="24" t="s">
        <v>523</v>
      </c>
    </row>
    <row r="324" spans="1:1" x14ac:dyDescent="0.2">
      <c r="A324" s="24" t="s">
        <v>505</v>
      </c>
    </row>
    <row r="326" spans="1:1" x14ac:dyDescent="0.2">
      <c r="A326" s="24" t="s">
        <v>464</v>
      </c>
    </row>
    <row r="329" spans="1:1" x14ac:dyDescent="0.2">
      <c r="A329" s="24" t="s">
        <v>470</v>
      </c>
    </row>
    <row r="330" spans="1:1" x14ac:dyDescent="0.2">
      <c r="A330" s="24" t="s">
        <v>471</v>
      </c>
    </row>
    <row r="331" spans="1:1" x14ac:dyDescent="0.2">
      <c r="A331" s="24" t="s">
        <v>524</v>
      </c>
    </row>
    <row r="332" spans="1:1" x14ac:dyDescent="0.2">
      <c r="A332" s="24" t="s">
        <v>525</v>
      </c>
    </row>
    <row r="333" spans="1:1" x14ac:dyDescent="0.2">
      <c r="A333" s="24" t="s">
        <v>526</v>
      </c>
    </row>
    <row r="334" spans="1:1" x14ac:dyDescent="0.2">
      <c r="A334" s="24" t="s">
        <v>527</v>
      </c>
    </row>
    <row r="335" spans="1:1" x14ac:dyDescent="0.2">
      <c r="A335" s="24" t="s">
        <v>528</v>
      </c>
    </row>
    <row r="336" spans="1:1" x14ac:dyDescent="0.2">
      <c r="A336" s="24" t="s">
        <v>481</v>
      </c>
    </row>
    <row r="337" spans="1:1" x14ac:dyDescent="0.2">
      <c r="A337" s="24" t="s">
        <v>472</v>
      </c>
    </row>
    <row r="340" spans="1:1" x14ac:dyDescent="0.2">
      <c r="A340" s="24" t="s">
        <v>473</v>
      </c>
    </row>
    <row r="342" spans="1:1" x14ac:dyDescent="0.2">
      <c r="A342" s="24" t="s">
        <v>529</v>
      </c>
    </row>
    <row r="343" spans="1:1" x14ac:dyDescent="0.2">
      <c r="A343" s="24" t="s">
        <v>530</v>
      </c>
    </row>
    <row r="344" spans="1:1" x14ac:dyDescent="0.2">
      <c r="A344" s="24" t="s">
        <v>531</v>
      </c>
    </row>
    <row r="345" spans="1:1" x14ac:dyDescent="0.2">
      <c r="A345" s="24" t="s">
        <v>532</v>
      </c>
    </row>
    <row r="346" spans="1:1" x14ac:dyDescent="0.2">
      <c r="A346" s="24" t="s">
        <v>533</v>
      </c>
    </row>
    <row r="347" spans="1:1" x14ac:dyDescent="0.2">
      <c r="A347" s="24" t="s">
        <v>481</v>
      </c>
    </row>
    <row r="348" spans="1:1" x14ac:dyDescent="0.2">
      <c r="A348" s="24" t="s">
        <v>474</v>
      </c>
    </row>
    <row r="349" spans="1:1" x14ac:dyDescent="0.2">
      <c r="A349" s="24" t="s">
        <v>534</v>
      </c>
    </row>
    <row r="350" spans="1:1" x14ac:dyDescent="0.2">
      <c r="A350" s="24" t="s">
        <v>535</v>
      </c>
    </row>
    <row r="352" spans="1:1" x14ac:dyDescent="0.2">
      <c r="A352" s="24" t="s">
        <v>505</v>
      </c>
    </row>
    <row r="355" spans="1:1" x14ac:dyDescent="0.2">
      <c r="A355" s="24" t="s">
        <v>464</v>
      </c>
    </row>
    <row r="361" spans="1:1" x14ac:dyDescent="0.2">
      <c r="A361" s="24" t="s">
        <v>475</v>
      </c>
    </row>
  </sheetData>
  <sheetProtection algorithmName="SHA-512" hashValue="lr7AUTmqQKWCln9lxU/pkY39SNhSvguOSf0niYW80GvK2cC/MbUIRDjvwd1bIGz8aqjd6a7y3D66efnX6zcc6g==" saltValue="kioZ43ZFarxjOdpvjH0yzw==" spinCount="100000" sheet="1" objects="1" scenarios="1"/>
  <dataConsolidate/>
  <mergeCells count="56">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27:D27"/>
    <mergeCell ref="C19:D19"/>
    <mergeCell ref="C20:D20"/>
    <mergeCell ref="O23:P23"/>
    <mergeCell ref="O24:P24"/>
    <mergeCell ref="C23:D23"/>
    <mergeCell ref="C22:D22"/>
    <mergeCell ref="C24:D24"/>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C35:D35"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zoomScaleNormal="100" workbookViewId="0">
      <selection activeCell="Q41" sqref="Q41"/>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598" t="s">
        <v>0</v>
      </c>
      <c r="D2" s="598"/>
      <c r="F2" s="3"/>
      <c r="J2" s="4"/>
      <c r="N2" s="57"/>
    </row>
    <row r="3" spans="1:14" ht="12.75" customHeight="1" x14ac:dyDescent="0.2">
      <c r="A3" s="56"/>
      <c r="B3" s="2"/>
      <c r="C3" s="598"/>
      <c r="D3" s="598"/>
      <c r="H3" s="5"/>
      <c r="J3" s="4"/>
      <c r="N3" s="57"/>
    </row>
    <row r="4" spans="1:14" ht="12.75" customHeight="1" x14ac:dyDescent="0.2">
      <c r="A4" s="56"/>
      <c r="B4" s="2"/>
      <c r="C4" s="603" t="str">
        <f>IF(Lang="Français","Trajectographie de fusée",IF(Lang="English","Rocket Trajectography",""))</f>
        <v>Trajectographie de fusée</v>
      </c>
      <c r="D4" s="603"/>
      <c r="H4" s="5"/>
      <c r="J4" s="4"/>
      <c r="N4" s="57"/>
    </row>
    <row r="5" spans="1:14" ht="12.75" customHeight="1" x14ac:dyDescent="0.2">
      <c r="A5" s="56"/>
      <c r="B5" s="2"/>
      <c r="C5" s="597"/>
      <c r="D5" s="597"/>
      <c r="J5" s="4"/>
      <c r="N5" s="57"/>
    </row>
    <row r="6" spans="1:14" ht="12.95" customHeight="1" x14ac:dyDescent="0.2">
      <c r="A6" s="56"/>
      <c r="B6" s="87"/>
      <c r="C6" s="602" t="str">
        <f>IF(Lang="Français","Remplir les cases jaunes",IF(Lang="English","Fill-in yellow cells only",""))</f>
        <v>Remplir les cases jaunes</v>
      </c>
      <c r="D6" s="602"/>
      <c r="J6" s="4"/>
      <c r="N6" s="57"/>
    </row>
    <row r="7" spans="1:14" x14ac:dyDescent="0.2">
      <c r="A7" s="56"/>
      <c r="B7" s="6"/>
      <c r="C7" s="599" t="str">
        <f>IF(Lang="Français","Fusée",IF(Lang="English","Rocket",""))</f>
        <v>Fusée</v>
      </c>
      <c r="D7" s="599"/>
      <c r="N7" s="58"/>
    </row>
    <row r="8" spans="1:14" ht="12.75" customHeight="1" x14ac:dyDescent="0.25">
      <c r="A8" s="56"/>
      <c r="B8" s="140" t="str">
        <f>IF(Lang="Français","Nom",IF(Lang="English","Name",""))</f>
        <v>Nom</v>
      </c>
      <c r="C8" s="600" t="str">
        <f>Nom</f>
        <v>SP02_BETA</v>
      </c>
      <c r="D8" s="600"/>
      <c r="E8" s="5"/>
      <c r="F8" s="5"/>
      <c r="J8" s="4"/>
      <c r="N8" s="57"/>
    </row>
    <row r="9" spans="1:14" ht="12.75" customHeight="1" x14ac:dyDescent="0.25">
      <c r="A9" s="59"/>
      <c r="B9" s="140" t="s">
        <v>4</v>
      </c>
      <c r="C9" s="601" t="str">
        <f>Club</f>
        <v>L'AéroIPSA</v>
      </c>
      <c r="D9" s="601"/>
      <c r="F9" s="5"/>
      <c r="N9" s="58"/>
    </row>
    <row r="10" spans="1:14" ht="12.75" customHeight="1" x14ac:dyDescent="0.25">
      <c r="A10" s="59"/>
      <c r="B10" s="141" t="s">
        <v>563</v>
      </c>
      <c r="C10" s="596" t="str">
        <f>Matricule</f>
        <v>FX0</v>
      </c>
      <c r="D10" s="596"/>
      <c r="F10" s="5"/>
      <c r="N10" s="58"/>
    </row>
    <row r="11" spans="1:14" ht="12.75" customHeight="1" x14ac:dyDescent="0.2">
      <c r="A11" s="59"/>
      <c r="B11" s="140" t="str">
        <f>IF(Lang="Français","Masse totale",IF(Lang="English","Total Mass",""))</f>
        <v>Masse totale</v>
      </c>
      <c r="C11" s="625">
        <f ca="1">MassePlein</f>
        <v>5.2759999999999998</v>
      </c>
      <c r="D11" s="625"/>
      <c r="F11" s="5"/>
      <c r="N11" s="58"/>
    </row>
    <row r="12" spans="1:14" ht="12.75" customHeight="1" x14ac:dyDescent="0.2">
      <c r="A12" s="59"/>
      <c r="B12" s="227" t="str">
        <f>IF(Lang="Français","Propulseur",IF(Lang="English","Motor",""))</f>
        <v>Propulseur</v>
      </c>
      <c r="C12" s="628" t="str">
        <f>Propu</f>
        <v>Pro54-5G WT</v>
      </c>
      <c r="D12" s="629"/>
      <c r="F12" s="5"/>
      <c r="N12" s="58"/>
    </row>
    <row r="13" spans="1:14" ht="12.75" customHeight="1" x14ac:dyDescent="0.2">
      <c r="A13" s="59"/>
      <c r="N13" s="58"/>
    </row>
    <row r="14" spans="1:14" ht="12.75" customHeight="1" x14ac:dyDescent="0.2">
      <c r="A14" s="59"/>
      <c r="B14"/>
      <c r="C14" s="599" t="str">
        <f>IF(Lang="Français","Traînée Aérdynamique",IF(Lang="English","Drag",""))</f>
        <v>Traînée Aérdynamique</v>
      </c>
      <c r="D14" s="599"/>
      <c r="N14" s="58"/>
    </row>
    <row r="15" spans="1:14" ht="12.75" customHeight="1" x14ac:dyDescent="0.2">
      <c r="A15" s="59"/>
      <c r="B15" s="140" t="s">
        <v>40</v>
      </c>
      <c r="C15" s="630">
        <f>(PI()*D_ref^2/4+E_ail*ep_ail*Q_ail)/10^6</f>
        <v>7.3017694409323953E-3</v>
      </c>
      <c r="D15" s="630"/>
      <c r="N15" s="58"/>
    </row>
    <row r="16" spans="1:14" ht="12.75" customHeight="1" x14ac:dyDescent="0.2">
      <c r="A16" s="59"/>
      <c r="B16" s="141" t="s">
        <v>5</v>
      </c>
      <c r="C16" s="623">
        <v>0.6</v>
      </c>
      <c r="D16" s="624"/>
      <c r="N16" s="58"/>
    </row>
    <row r="17" spans="1:18" ht="12.75" customHeight="1" x14ac:dyDescent="0.2">
      <c r="A17" s="59"/>
      <c r="N17" s="58"/>
    </row>
    <row r="18" spans="1:18" ht="12.75" customHeight="1" x14ac:dyDescent="0.2">
      <c r="A18" s="59"/>
      <c r="B18"/>
      <c r="C18" s="599" t="str">
        <f>IF(Lang="Français","Rampe de Lancement",IF(Lang="English","Launch Pad",""))</f>
        <v>Rampe de Lancement</v>
      </c>
      <c r="D18" s="599"/>
      <c r="N18" s="58"/>
    </row>
    <row r="19" spans="1:18" ht="12.75" customHeight="1" x14ac:dyDescent="0.2">
      <c r="A19" s="59"/>
      <c r="B19" s="140" t="str">
        <f>IF(Lang="Français","Longueur",IF(Lang="English","Length",""))</f>
        <v>Longueur</v>
      </c>
      <c r="C19" s="627">
        <f>IF(RIGHT(Type_fusee,1)=".",4, IF(LEFT(Type_fusee,4)="Mini",2.5, IF(LEFT(Type_fusee,5)="Micro",1, IF(RIGHT(Type_fusee,1)=" ",0.1,IF(LEFT(Type_fusee,1)="R",3, 2.5)))))</f>
        <v>4</v>
      </c>
      <c r="D19" s="627"/>
      <c r="N19" s="58"/>
    </row>
    <row r="20" spans="1:18" ht="12.75" customHeight="1" x14ac:dyDescent="0.2">
      <c r="A20" s="59"/>
      <c r="B20" s="140" t="str">
        <f>IF(Lang="Français","Élévation",IF(Lang="English","Angle /horizon",""))</f>
        <v>Élévation</v>
      </c>
      <c r="C20" s="626">
        <v>72.642007648178861</v>
      </c>
      <c r="D20" s="626"/>
      <c r="N20" s="58"/>
    </row>
    <row r="21" spans="1:18" ht="12.75" customHeight="1" x14ac:dyDescent="0.2">
      <c r="A21" s="59"/>
      <c r="B21" s="140" t="s">
        <v>6</v>
      </c>
      <c r="C21" s="627">
        <v>0</v>
      </c>
      <c r="D21" s="627"/>
      <c r="N21" s="58"/>
    </row>
    <row r="22" spans="1:18" x14ac:dyDescent="0.2">
      <c r="A22" s="59"/>
      <c r="F22" s="384" t="e">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#N/A</v>
      </c>
      <c r="N22" s="58"/>
    </row>
    <row r="23" spans="1:18" x14ac:dyDescent="0.2">
      <c r="A23" s="59"/>
      <c r="C23" s="613" t="str">
        <f>IF(Lang="Français","DescenteSousParachute",IF(Lang="English","Over Parachute",""))</f>
        <v>DescenteSousParachute</v>
      </c>
      <c r="D23" s="614"/>
      <c r="F23" s="4"/>
      <c r="G23" s="50">
        <f ca="1">TODAY()</f>
        <v>45890</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120</v>
      </c>
      <c r="E24" s="18" t="str">
        <f>IF(ABS(T_satellite-0.11-T_para)&lt;0.1,"Pb!","")</f>
        <v/>
      </c>
      <c r="F24" s="615" t="str">
        <f>IF(Lang="Français","Sortie de Rampe",IF(Lang="English","Launch-Pad Exit",""))</f>
        <v>Sortie de Rampe</v>
      </c>
      <c r="G24" s="616"/>
      <c r="H24" s="491"/>
      <c r="I24" s="491"/>
      <c r="J24" s="491"/>
      <c r="K24" s="492" t="e">
        <f ca="1">INDEX(vit_xz,MATCH("Sortie de rampe",Event,0))</f>
        <v>#N/A</v>
      </c>
      <c r="L24" s="493"/>
      <c r="M24" s="500"/>
      <c r="N24" s="58"/>
    </row>
    <row r="25" spans="1:18" x14ac:dyDescent="0.2">
      <c r="A25" s="59"/>
      <c r="B25" s="466" t="str">
        <f>IF(Lang="Français","Masse",IF(Lang="English","Mass",""))</f>
        <v>Masse</v>
      </c>
      <c r="C25" s="467">
        <f ca="1">IF(Nb_sat="0 satellite",MasseVide,MasseVide-m_satellite)</f>
        <v>4.2940000000000005</v>
      </c>
      <c r="D25" s="480">
        <f>IF(RIGHT(Type_fusee,1)=".",1,0.15)</f>
        <v>1</v>
      </c>
      <c r="F25" s="619" t="str">
        <f>IF(Lang="Français","Vit max &amp; Acc max",IF(Lang="English","Max Velocity &amp; Acc",""))</f>
        <v>Vit max &amp; Acc max</v>
      </c>
      <c r="G25" s="620"/>
      <c r="H25" s="115"/>
      <c r="I25" s="115"/>
      <c r="J25" s="115"/>
      <c r="K25" s="158">
        <f ca="1">MAX(vit_xz)</f>
        <v>404.89989730673244</v>
      </c>
      <c r="L25" s="494">
        <f ca="1">MAX(acc_xz)</f>
        <v>243.86242394593501</v>
      </c>
      <c r="M25" s="500"/>
      <c r="N25" s="58"/>
    </row>
    <row r="26" spans="1:18" x14ac:dyDescent="0.2">
      <c r="A26" s="59"/>
      <c r="B26" s="469" t="str">
        <f>IF(Lang="Français","Dépotage",IF(Lang="English","Delay",""))</f>
        <v>Dépotage</v>
      </c>
      <c r="C26" s="505" t="s">
        <v>407</v>
      </c>
      <c r="D26" s="535"/>
      <c r="F26" s="621" t="str">
        <f>IF(Lang="Français","Largage du satellite",IF(Lang="English","Satellite separation",""))</f>
        <v>Largage du satellite</v>
      </c>
      <c r="G26" s="622"/>
      <c r="H26" s="152">
        <f>IF(T_satellite&lt;&gt;0,T_satellite,"")</f>
        <v>3.5</v>
      </c>
      <c r="I26" s="156" t="e">
        <f ca="1">IF(T_satellite&lt;&gt;0,INDEX(pos_z,MATCH("Satellite",Event_sat,0)),"")</f>
        <v>#N/A</v>
      </c>
      <c r="J26" s="154" t="e">
        <f ca="1">IF(T_satellite&lt;&gt;0,INDEX(pos_x,MATCH("Satellite",Event_sat,0)),"")</f>
        <v>#N/A</v>
      </c>
      <c r="K26" s="159" t="e">
        <f ca="1">IF(T_satellite&lt;&gt;0,INDEX(vit_xz,MATCH("Satellite",Event_sat,0)),"")</f>
        <v>#N/A</v>
      </c>
      <c r="L26" s="495"/>
      <c r="M26" s="485" t="e">
        <f ca="1">1/2*Rho_moyen*1*V_ouv_sat^2*S_satellite</f>
        <v>#N/A</v>
      </c>
      <c r="N26" s="58"/>
    </row>
    <row r="27" spans="1:18" x14ac:dyDescent="0.2">
      <c r="A27" s="59"/>
      <c r="B27" s="468" t="str">
        <f>IF(Lang="Français","Ouverture para",IF(Lang="English","Opening time",""))</f>
        <v>Ouverture para</v>
      </c>
      <c r="C27" s="507">
        <v>21.7</v>
      </c>
      <c r="D27" s="507">
        <v>3.5</v>
      </c>
      <c r="F27" s="619" t="s">
        <v>15</v>
      </c>
      <c r="G27" s="620"/>
      <c r="H27" s="153">
        <f ca="1">INDEX(t,MATCH("Apogée",Event,0))</f>
        <v>21.700000000000003</v>
      </c>
      <c r="I27" s="157">
        <f ca="1">INDEX(pos_z,MATCH("Apogée",Event,0))</f>
        <v>2700.8366293723166</v>
      </c>
      <c r="J27" s="155">
        <f ca="1">INDEX(pos_x,MATCH("Apogée",Event,0))</f>
        <v>1208.0637712591861</v>
      </c>
      <c r="K27" s="160">
        <f ca="1">INDEX(vit_xz,MATCH("Apogée",Event,0))</f>
        <v>39.979376127960009</v>
      </c>
      <c r="L27" s="496"/>
      <c r="M27" s="500"/>
      <c r="N27" s="58"/>
    </row>
    <row r="28" spans="1:18" x14ac:dyDescent="0.2">
      <c r="A28" s="59"/>
      <c r="B28" s="534" t="s">
        <v>558</v>
      </c>
      <c r="C28" s="507" t="s">
        <v>560</v>
      </c>
      <c r="D28" s="507"/>
      <c r="F28" s="617" t="str">
        <f>IF(Lang="Français","Ouverture parachute fusée",IF(Lang="English","Rocket parachute opening",""))</f>
        <v>Ouverture parachute fusée</v>
      </c>
      <c r="G28" s="618"/>
      <c r="H28" s="152">
        <f>T_para</f>
        <v>21.7</v>
      </c>
      <c r="I28" s="156">
        <f ca="1">INDEX(pos_z,MATCH("Para",Event_para,0))</f>
        <v>2700.8366293723166</v>
      </c>
      <c r="J28" s="486">
        <f ca="1">INDEX(pos_x,MATCH("Para",Event_para,0))</f>
        <v>1208.0637712591861</v>
      </c>
      <c r="K28" s="159">
        <f ca="1">INDEX(vit_xz,MATCH("Para",Event_para,0))</f>
        <v>39.979376127960009</v>
      </c>
      <c r="L28" s="495"/>
      <c r="M28" s="485">
        <f ca="1">1/2*Rho_moyen*1*V_ouverture^2*S_para</f>
        <v>470.40454642618084</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0.1</v>
      </c>
      <c r="F29" s="606" t="str">
        <f>IF(Lang="Français","Impact balistique",IF(Lang="English","Balistic Impact",""))</f>
        <v>Impact balistique</v>
      </c>
      <c r="G29" s="607"/>
      <c r="H29" s="497">
        <f ca="1">INDEX(t,MATCH("Impact balistique",Event,0))</f>
        <v>51.300000000000423</v>
      </c>
      <c r="I29" s="517" t="s">
        <v>428</v>
      </c>
      <c r="J29" s="487">
        <f ca="1">INDEX(pos_x,MATCH("Impact balistique",Event,0))</f>
        <v>1912.6142538122574</v>
      </c>
      <c r="K29" s="501">
        <f ca="1">K47</f>
        <v>126.49748700063907</v>
      </c>
      <c r="L29" s="498"/>
      <c r="M29" s="502">
        <f ca="1">0.5*m_vide*K29^2</f>
        <v>34355.465724922804</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2">
      <c r="A31" s="59"/>
      <c r="B31" s="141" t="str">
        <f>IF(Lang="Français","Vitesse du vent",IF(Lang="English","Wind speed",""))</f>
        <v>Vitesse du vent</v>
      </c>
      <c r="C31" s="144">
        <v>5</v>
      </c>
      <c r="D31" s="144">
        <f>V_vent</f>
        <v>5</v>
      </c>
      <c r="G31" s="483"/>
      <c r="H31" s="484"/>
      <c r="I31" s="488"/>
      <c r="N31" s="58"/>
      <c r="P31" s="384" t="e">
        <f ca="1">IF(OR(AND(Vsortie_de_rampe&lt;20,LEFT(Type_fusee,1)="F"),AND(Vsortie_de_rampe&lt;18, OR(LEFT(Type_fusee,1)=",",LEFT(Type_fusee,4)="Mini",LEFT(Type_fusee,1)="R"))),IF(Lang="Français","Fusée trop lourde ou rampe trop courte !","Rocket too heavy or launch pad too small!"),"")</f>
        <v>#N/A</v>
      </c>
    </row>
    <row r="32" spans="1:18" x14ac:dyDescent="0.2">
      <c r="A32" s="59"/>
      <c r="B32" s="133" t="str">
        <f>IF(Lang="Français","Vitesse descente",IF(Lang="English","Fall velocity",""))</f>
        <v>Vitesse descente</v>
      </c>
      <c r="C32" s="424">
        <f ca="1">SQRT(2*m_vide*g/Rho_moyen/S_para/Cx_para)</f>
        <v>11.963707355964765</v>
      </c>
      <c r="D32" s="424">
        <f>SQRT(2*m_satellite*g/Rho_moyen/S_satellite/Cx_satellite)</f>
        <v>12.655562623057198</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225.75248198676107</v>
      </c>
      <c r="D33" s="132" t="e">
        <f ca="1">IF(V_satellite&lt;&gt;0,Alt_sat/V_satellite,0)</f>
        <v>#N/A</v>
      </c>
      <c r="H33" s="608" t="str">
        <f>IF(Lang="Français","Pour localiser la fusée","To locate the rocket")</f>
        <v>Pour localiser la fusée</v>
      </c>
      <c r="I33" s="608"/>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247.45248198676106</v>
      </c>
      <c r="D34" s="132" t="e">
        <f ca="1">T_satellite+Dt_satellite</f>
        <v>#N/A</v>
      </c>
      <c r="F34" s="608" t="str">
        <f>IF(Lang="Français","Couleur fuselage/coiffe","Body/Nose color")</f>
        <v>Couleur fuselage/coiffe</v>
      </c>
      <c r="G34" s="608"/>
      <c r="H34" s="604" t="s">
        <v>266</v>
      </c>
      <c r="I34" s="605"/>
      <c r="J34" s="1"/>
      <c r="K34" s="1"/>
      <c r="L34" s="1"/>
      <c r="M34" s="1"/>
      <c r="N34" s="394"/>
    </row>
    <row r="35" spans="1:16" x14ac:dyDescent="0.2">
      <c r="A35" s="74"/>
      <c r="B35" s="133" t="str">
        <f>IF(Lang="Français","Déport latéral",IF(Lang="English","Lateral shift",""))</f>
        <v>Déport latéral</v>
      </c>
      <c r="C35" s="151">
        <f ca="1">Alt_para*V_vent/V_para</f>
        <v>1128.7624099338054</v>
      </c>
      <c r="D35" s="151" t="e">
        <f ca="1">IF(V_satellite&lt;&gt;0,Alt_sat*V_vent_sat/V_satellite,0)</f>
        <v>#N/A</v>
      </c>
      <c r="F35" s="608" t="str">
        <f>IF(Lang="Français","Couleur parachute fusée","Rocket parachute color")</f>
        <v>Couleur parachute fusée</v>
      </c>
      <c r="G35" s="608"/>
      <c r="H35" s="604" t="s">
        <v>267</v>
      </c>
      <c r="I35" s="605"/>
      <c r="J35"/>
      <c r="K35"/>
      <c r="L35"/>
      <c r="M35"/>
      <c r="N35" s="394" t="str">
        <f>IF(Lang="Français","fichier initial","Initial file")</f>
        <v>fichier initial</v>
      </c>
      <c r="P35"/>
    </row>
    <row r="36" spans="1:16" x14ac:dyDescent="0.2">
      <c r="A36" s="59"/>
      <c r="F36" s="608" t="str">
        <f>IF(Lang="Français","Couleur parachute satellite","Satellite parachute color")</f>
        <v>Couleur parachute satellite</v>
      </c>
      <c r="G36" s="608"/>
      <c r="H36" s="612" t="s">
        <v>158</v>
      </c>
      <c r="I36" s="612"/>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567</v>
      </c>
    </row>
    <row r="40" spans="1:16" x14ac:dyDescent="0.2">
      <c r="A40" s="609" t="str">
        <f>IF(Lang="Français","Calcul de la surface d'un parachute","Parachute surface calculation")</f>
        <v>Calcul de la surface d'un parachute</v>
      </c>
      <c r="B40" s="610"/>
      <c r="C40" s="610"/>
      <c r="D40" s="611"/>
      <c r="F40" s="609" t="str">
        <f>IF(Lang="Français","Résultats détaillés","Detailled results")</f>
        <v>Résultats détaillés</v>
      </c>
      <c r="G40" s="611"/>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633" t="str">
        <f>IF(Lang="Français","Décollage",IF(Lang="English","Lift-Off",""))</f>
        <v>Décollage</v>
      </c>
      <c r="G42" s="633"/>
      <c r="H42" s="150">
        <v>3.7</v>
      </c>
      <c r="I42" s="150">
        <v>353.98669985348454</v>
      </c>
      <c r="J42" s="150">
        <v>86.435214228857916</v>
      </c>
      <c r="K42" s="150">
        <v>72.694333634449904</v>
      </c>
      <c r="L42" s="148" t="s">
        <v>14</v>
      </c>
      <c r="M42" s="149">
        <f>Beta_rampe</f>
        <v>72.642007648178861</v>
      </c>
    </row>
    <row r="43" spans="1:16" x14ac:dyDescent="0.2">
      <c r="A43" s="161"/>
      <c r="B43" s="166" t="str">
        <f>IF(Lang="Français","Bord   'a'","Side length 'a'")</f>
        <v>Bord   'a'</v>
      </c>
      <c r="D43" s="162"/>
      <c r="F43" s="620" t="str">
        <f>IF(Lang="Français","Sortie de Rampe",IF(Lang="English","Launch-Pad Exit",""))</f>
        <v>Sortie de Rampe</v>
      </c>
      <c r="G43" s="620"/>
      <c r="H43" s="115" t="e">
        <f ca="1">INDEX(t,MATCH("Sortie de rampe",Event,0))</f>
        <v>#N/A</v>
      </c>
      <c r="I43" s="115" t="e">
        <f ca="1">INDEX(pos_z,MATCH("Sortie de rampe",Event,0))</f>
        <v>#N/A</v>
      </c>
      <c r="J43" s="115" t="e">
        <f ca="1">INDEX(pos_x,MATCH("Sortie de rampe",Event,0))</f>
        <v>#N/A</v>
      </c>
      <c r="K43" s="116" t="e">
        <f ca="1">INDEX(vit_xz,MATCH("Sortie de rampe",Event,0))</f>
        <v>#N/A</v>
      </c>
      <c r="L43" s="116" t="e">
        <f ca="1">INDEX(acc_xz,MATCH("Sortie de rampe",Event,0))</f>
        <v>#N/A</v>
      </c>
      <c r="M43" s="116" t="e">
        <f ca="1">INDEX(BetaD,MATCH("Sortie de rampe",Event,0))</f>
        <v>#N/A</v>
      </c>
    </row>
    <row r="44" spans="1:16" x14ac:dyDescent="0.2">
      <c r="A44" s="161"/>
      <c r="B44" s="167">
        <v>310</v>
      </c>
      <c r="D44" s="162"/>
      <c r="F44" s="620" t="str">
        <f>IF(Lang="Français","Vit max &amp; Acc max",IF(Lang="English","Max Velocity &amp; Acc",""))</f>
        <v>Vit max &amp; Acc max</v>
      </c>
      <c r="G44" s="620"/>
      <c r="H44" s="115" t="s">
        <v>14</v>
      </c>
      <c r="I44" s="115" t="s">
        <v>14</v>
      </c>
      <c r="J44" s="115" t="s">
        <v>14</v>
      </c>
      <c r="K44" s="117">
        <f ca="1">MAX(vit_xz)</f>
        <v>404.89989730673244</v>
      </c>
      <c r="L44" s="118">
        <f ca="1">MAX(acc_xz)</f>
        <v>243.86242394593501</v>
      </c>
      <c r="M44" s="116" t="s">
        <v>14</v>
      </c>
    </row>
    <row r="45" spans="1:16" x14ac:dyDescent="0.2">
      <c r="A45" s="161"/>
      <c r="B45" s="166" t="str">
        <f>IF(Lang="Français","Coté   'b'","Side width 'b'")</f>
        <v>Coté   'b'</v>
      </c>
      <c r="D45" s="162"/>
      <c r="F45" s="620" t="str">
        <f>IF(Lang="Français","Fin de Propulsion",IF(Lang="English","Motor Burn-Out",""))</f>
        <v>Fin de Propulsion</v>
      </c>
      <c r="G45" s="620"/>
      <c r="H45" s="116">
        <f ca="1">INDEX(t,MATCH("Fin de propulsion",Event,0))</f>
        <v>5.4099999999999637</v>
      </c>
      <c r="I45" s="119">
        <f ca="1">INDEX(pos_z,MATCH("Fin de propulsion",Event,0))</f>
        <v>778.95207770053025</v>
      </c>
      <c r="J45" s="119">
        <f ca="1">INDEX(pos_x,MATCH("Fin de propulsion",Event,0))</f>
        <v>227.88055476623012</v>
      </c>
      <c r="K45" s="119">
        <f ca="1">INDEX(vit_xz,MATCH("Fin de propulsion",Event,0))</f>
        <v>400.85818144311486</v>
      </c>
      <c r="L45" s="116">
        <f ca="1">INDEX(acc_xz,MATCH("Fin de propulsion",Event,0))</f>
        <v>102.73640731376828</v>
      </c>
      <c r="M45" s="116">
        <f ca="1">INDEX(BetaD,MATCH("Fin de propulsion",Event,0))</f>
        <v>71.222319974824259</v>
      </c>
    </row>
    <row r="46" spans="1:16" x14ac:dyDescent="0.2">
      <c r="A46" s="161"/>
      <c r="B46" s="168">
        <v>310</v>
      </c>
      <c r="D46" s="162"/>
      <c r="F46" s="620" t="s">
        <v>15</v>
      </c>
      <c r="G46" s="620"/>
      <c r="H46" s="118">
        <f ca="1">INDEX(t,MATCH("Apogée",Event,0))</f>
        <v>21.700000000000003</v>
      </c>
      <c r="I46" s="117">
        <f ca="1">INDEX(pos_z,MATCH("Apogée",Event,0))</f>
        <v>2700.8366293723166</v>
      </c>
      <c r="J46" s="120">
        <f ca="1">INDEX(pos_x,MATCH("Apogée",Event,0))</f>
        <v>1208.0637712591861</v>
      </c>
      <c r="K46" s="120">
        <f ca="1">INDEX(vit_xz,MATCH("Apogée",Event,0))</f>
        <v>39.979376127960009</v>
      </c>
      <c r="L46" s="116">
        <f ca="1">INDEX(acc_xz,MATCH("Apogée",Event,0))</f>
        <v>9.8624139539477707</v>
      </c>
      <c r="M46" s="121">
        <f ca="1">INDEX(BetaD,MATCH("Apogée",Event,0))</f>
        <v>0.29902646506652775</v>
      </c>
    </row>
    <row r="47" spans="1:16" x14ac:dyDescent="0.2">
      <c r="A47" s="161"/>
      <c r="B47" s="169" t="s">
        <v>9</v>
      </c>
      <c r="D47" s="162"/>
      <c r="F47" s="635" t="str">
        <f>IF(Lang="Français","Impact balistique",IF(Lang="English","Balistic Impact",""))</f>
        <v>Impact balistique</v>
      </c>
      <c r="G47" s="635"/>
      <c r="H47" s="116">
        <f ca="1">INDEX(t,MATCH("Impact balistique",Event,0))</f>
        <v>51.300000000000423</v>
      </c>
      <c r="I47" s="148" t="s">
        <v>16</v>
      </c>
      <c r="J47" s="117">
        <f ca="1">INDEX(pos_x,MATCH("Impact balistique",Event,0))</f>
        <v>1912.6142538122574</v>
      </c>
      <c r="K47" s="119">
        <f ca="1">INDEX(vit_xz,MATCH("Impact balistique",Event,0))</f>
        <v>126.49748700063907</v>
      </c>
      <c r="L47" s="116">
        <f ca="1">INDEX(acc_xz,MATCH("Impact balistique",Event,0))</f>
        <v>0.67940984952532513</v>
      </c>
      <c r="M47" s="116">
        <f ca="1">INDEX(BetaD,MATCH("Impact balistique",Event,0))</f>
        <v>-86.237857031881433</v>
      </c>
    </row>
    <row r="48" spans="1:16" x14ac:dyDescent="0.2">
      <c r="A48" s="161"/>
      <c r="B48" s="174">
        <f>(4*B44*B46+B44^2)/10^6</f>
        <v>0.48049999999999998</v>
      </c>
      <c r="D48" s="162"/>
      <c r="F48" s="618" t="str">
        <f>IF(Lang="Français","Ouverture parachute fusée",IF(Lang="English","Rocket parachute opening",""))</f>
        <v>Ouverture parachute fusée</v>
      </c>
      <c r="G48" s="618"/>
      <c r="H48" s="122">
        <f>T_para</f>
        <v>21.7</v>
      </c>
      <c r="I48" s="123">
        <f ca="1">INDEX(pos_z,MATCH("Para",Event_para,0))</f>
        <v>2700.8366293723166</v>
      </c>
      <c r="J48" s="123">
        <f ca="1">INDEX(pos_x,MATCH("Para",Event_para,0))</f>
        <v>1208.0637712591861</v>
      </c>
      <c r="K48" s="123">
        <f ca="1">INDEX(vit_xz,MATCH("Para",Event_para,0))</f>
        <v>39.979376127960009</v>
      </c>
      <c r="L48" s="122">
        <f ca="1">INDEX(acc_xz,MATCH("Para",Event_para,0))</f>
        <v>9.8624139539477707</v>
      </c>
      <c r="M48" s="124">
        <f ca="1">INDEX(BetaD,MATCH("Para",Event_para,0))</f>
        <v>0.29902646506652775</v>
      </c>
    </row>
    <row r="49" spans="1:13" x14ac:dyDescent="0.2">
      <c r="A49" s="161"/>
      <c r="D49" s="162"/>
      <c r="F49" s="636" t="str">
        <f>IF(Lang="Français","Impact fusée sous para.",IF(Lang="English","Impact of rocket with para. ",""))</f>
        <v>Impact fusée sous para.</v>
      </c>
      <c r="G49" s="636"/>
      <c r="H49" s="125">
        <f ca="1">T_para+Dt_para</f>
        <v>247.45248198676106</v>
      </c>
      <c r="I49" s="127" t="s">
        <v>16</v>
      </c>
      <c r="J49" s="126" t="str">
        <f ca="1">CONCATENATE(TEXT(X_para-Dx_para,"0")," | ",TEXT(X_para+Dx_para,"0"))</f>
        <v>79 | 2337</v>
      </c>
      <c r="K49" s="126">
        <f ca="1">V_para</f>
        <v>11.963707355964765</v>
      </c>
      <c r="L49" s="128">
        <f>g</f>
        <v>9.81</v>
      </c>
      <c r="M49" s="128" t="s">
        <v>14</v>
      </c>
    </row>
    <row r="50" spans="1:13" x14ac:dyDescent="0.2">
      <c r="A50" s="161"/>
      <c r="D50" s="162"/>
      <c r="F50" s="634" t="str">
        <f>IF(Lang="Français","Largage du satellite",IF(Lang="English","Satellite separation",""))</f>
        <v>Largage du satellite</v>
      </c>
      <c r="G50" s="622"/>
      <c r="H50" s="122">
        <f>IF(T_satellite&lt;&gt;0,T_satellite,"")</f>
        <v>3.5</v>
      </c>
      <c r="I50" s="123" t="e">
        <f ca="1">IF(T_satellite&lt;&gt;0,INDEX(pos_z,MATCH("Satellite",Event_sat,0)),"")</f>
        <v>#N/A</v>
      </c>
      <c r="J50" s="129" t="e">
        <f ca="1">IF(T_satellite&lt;&gt;0,INDEX(pos_x,MATCH("Satellite",Event_sat,0)),"")</f>
        <v>#N/A</v>
      </c>
      <c r="K50" s="123" t="e">
        <f ca="1">IF(T_satellite&lt;&gt;0,INDEX(vit_xz,MATCH("Satellite",Event_sat,0)),"")</f>
        <v>#N/A</v>
      </c>
      <c r="L50" s="122" t="e">
        <f ca="1">IF(T_satellite&lt;&gt;0,INDEX(acc_xz,MATCH("Satellite",Event_sat,0)),"")</f>
        <v>#N/A</v>
      </c>
      <c r="M50" s="124" t="e">
        <f ca="1">IF(T_satellite&lt;&gt;0,INDEX(BetaD,MATCH("Satellite",Event_sat,0)),"")</f>
        <v>#N/A</v>
      </c>
    </row>
    <row r="51" spans="1:13" x14ac:dyDescent="0.2">
      <c r="A51" s="161"/>
      <c r="B51" s="166" t="str">
        <f>IF(Lang="Français","Rayon exterieur","Half-diameter ext")</f>
        <v>Rayon exterieur</v>
      </c>
      <c r="D51" s="162"/>
      <c r="F51" s="631" t="str">
        <f>IF(Lang="Français","Impact du satellite",IF(Lang="English","Satellite impact",""))</f>
        <v>Impact du satellite</v>
      </c>
      <c r="G51" s="632"/>
      <c r="H51" s="125" t="e">
        <f ca="1">IF(T_satellite&lt;&gt;0,T_satellite+Dt_satellite,"")</f>
        <v>#N/A</v>
      </c>
      <c r="I51" s="130" t="str">
        <f>IF(T_satellite&lt;&gt;0,"~0","")</f>
        <v>~0</v>
      </c>
      <c r="J51" s="130" t="e">
        <f ca="1">IF(T_satellite&lt;&gt;0,CONCATENATE(TEXT(X_satellite-Dx_sat,"0")," | ",TEXT(X_satellite+Dx_sat,"0")),"")</f>
        <v>#N/A</v>
      </c>
      <c r="K51" s="130">
        <f>IF(T_satellite&lt;&gt;0,V_satellite,"")</f>
        <v>12.655562623057198</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559</v>
      </c>
    </row>
    <row r="105" spans="2:9" x14ac:dyDescent="0.2">
      <c r="B105" s="1" t="s">
        <v>120</v>
      </c>
      <c r="F105" s="477">
        <f ca="1">Combustion+Depotage-9</f>
        <v>-9</v>
      </c>
      <c r="G105" s="478" t="s">
        <v>409</v>
      </c>
      <c r="I105" s="1" t="s">
        <v>560</v>
      </c>
    </row>
    <row r="106" spans="2:9" x14ac:dyDescent="0.2">
      <c r="B106" s="1" t="s">
        <v>121</v>
      </c>
      <c r="F106" s="477">
        <f ca="1">Combustion+Depotage-7</f>
        <v>-7</v>
      </c>
      <c r="G106" s="478" t="s">
        <v>410</v>
      </c>
      <c r="I106" s="1" t="s">
        <v>561</v>
      </c>
    </row>
    <row r="107" spans="2:9" x14ac:dyDescent="0.2">
      <c r="B107" s="1" t="str">
        <f>IF(T_para&gt;0,IF(Lang="Français","Phase ascendante","Climbing phase"),"")</f>
        <v>Phase ascendante</v>
      </c>
      <c r="F107" s="477">
        <f ca="1">Combustion+Depotage-5</f>
        <v>-5</v>
      </c>
      <c r="G107" s="478" t="s">
        <v>411</v>
      </c>
    </row>
    <row r="108" spans="2:9" x14ac:dyDescent="0.2">
      <c r="B108" s="1" t="str">
        <f>IF(Lang="Français","Descente balistique","Balistic fall")</f>
        <v>Descente balistique</v>
      </c>
      <c r="F108" s="477">
        <f ca="1">Combustion+Depotage-3</f>
        <v>-3</v>
      </c>
      <c r="G108" s="478" t="s">
        <v>412</v>
      </c>
    </row>
    <row r="109" spans="2:9" x14ac:dyDescent="0.2">
      <c r="B109" s="1" t="str">
        <f>IF(T_para&gt;0,IF(Lang="Français","Fusée sous parachute","Rocket under parachute"),"")</f>
        <v>Fusée sous parachute</v>
      </c>
      <c r="F109" s="477">
        <f ca="1">Combustion+Depotage</f>
        <v>0</v>
      </c>
      <c r="G109" s="478" t="s">
        <v>413</v>
      </c>
    </row>
    <row r="110" spans="2:9" x14ac:dyDescent="0.2">
      <c r="B110" s="1" t="str">
        <f>IF(AND(Nb_sat="1 satellite",T_satellite&gt;0),IF(Lang="Français","Satellite sous parachute","Satellite over parachute"),"")</f>
        <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21.7</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2700.8366293723166</v>
      </c>
      <c r="C121" s="216">
        <f ca="1">MAX(Altitude_culmi,Portee_balistique)</f>
        <v>2700.8366293723166</v>
      </c>
    </row>
    <row r="123" spans="2:3" x14ac:dyDescent="0.2">
      <c r="B123" s="210" t="s">
        <v>49</v>
      </c>
      <c r="C123" s="211" t="s">
        <v>45</v>
      </c>
    </row>
    <row r="124" spans="2:3" x14ac:dyDescent="0.2">
      <c r="B124" s="217">
        <f ca="1">X_para</f>
        <v>1208.0637712591861</v>
      </c>
      <c r="C124" s="214">
        <f ca="1">Alt_para</f>
        <v>2700.8366293723166</v>
      </c>
    </row>
    <row r="125" spans="2:3" x14ac:dyDescent="0.2">
      <c r="B125" s="217">
        <f ca="1">X_para</f>
        <v>1208.0637712591861</v>
      </c>
      <c r="C125" s="214">
        <f ca="1">Alt_para/2</f>
        <v>1350.4183146861583</v>
      </c>
    </row>
    <row r="126" spans="2:3" x14ac:dyDescent="0.2">
      <c r="B126" s="217">
        <f ca="1">X_para</f>
        <v>1208.0637712591861</v>
      </c>
      <c r="C126" s="214">
        <v>0</v>
      </c>
    </row>
    <row r="127" spans="2:3" x14ac:dyDescent="0.2">
      <c r="B127" s="217">
        <f ca="1">X_para+Alt_para/40</f>
        <v>1275.584686993494</v>
      </c>
      <c r="C127" s="214">
        <f ca="1">Alt_para/20</f>
        <v>135.04183146861584</v>
      </c>
    </row>
    <row r="128" spans="2:3" x14ac:dyDescent="0.2">
      <c r="B128" s="217">
        <f ca="1">X_para</f>
        <v>1208.0637712591861</v>
      </c>
      <c r="C128" s="214">
        <v>0</v>
      </c>
    </row>
    <row r="129" spans="2:6" x14ac:dyDescent="0.2">
      <c r="B129" s="217">
        <f ca="1">X_para-Alt_para/40</f>
        <v>1140.5428555248782</v>
      </c>
      <c r="C129" s="214">
        <f ca="1">Alt_para/20</f>
        <v>135.04183146861584</v>
      </c>
    </row>
    <row r="130" spans="2:6" x14ac:dyDescent="0.2">
      <c r="B130" s="218">
        <f ca="1">X_para</f>
        <v>1208.0637712591861</v>
      </c>
      <c r="C130" s="219">
        <v>0</v>
      </c>
    </row>
    <row r="131" spans="2:6" x14ac:dyDescent="0.2">
      <c r="B131" s="210" t="s">
        <v>48</v>
      </c>
      <c r="C131" s="211" t="s">
        <v>45</v>
      </c>
    </row>
    <row r="132" spans="2:6" x14ac:dyDescent="0.2">
      <c r="B132" s="213">
        <f>T_para</f>
        <v>21.7</v>
      </c>
      <c r="C132" s="214">
        <f ca="1">Alt_para</f>
        <v>2700.8366293723166</v>
      </c>
    </row>
    <row r="133" spans="2:6" x14ac:dyDescent="0.2">
      <c r="B133" s="213">
        <f ca="1">(B132+B134)/2</f>
        <v>134.57624099338054</v>
      </c>
      <c r="C133" s="214">
        <f ca="1">(C132+C134)/2</f>
        <v>1350.4183146861583</v>
      </c>
      <c r="E133" s="232">
        <v>1</v>
      </c>
      <c r="F133" s="233" t="s">
        <v>175</v>
      </c>
    </row>
    <row r="134" spans="2:6" x14ac:dyDescent="0.2">
      <c r="B134" s="213">
        <f ca="1">H49</f>
        <v>247.45248198676106</v>
      </c>
      <c r="C134" s="214">
        <f>0</f>
        <v>0</v>
      </c>
      <c r="E134" s="161">
        <v>1</v>
      </c>
      <c r="F134" s="234" t="s">
        <v>176</v>
      </c>
    </row>
    <row r="135" spans="2:6" x14ac:dyDescent="0.2">
      <c r="B135" s="213">
        <f ca="1">H49+E133*sS/2*zZ_fus-E134*sS*tT_fus</f>
        <v>245.33735017602396</v>
      </c>
      <c r="C135" s="214">
        <f ca="1">Alt_para-V_para*(H49-T_para)+E133*sS*Altitude_culmi/H49*zZ_fus+E134*sS/2*Altitude_culmi/H49*tT_fus</f>
        <v>81.532532868771952</v>
      </c>
      <c r="E135" s="161"/>
      <c r="F135" s="241" t="s">
        <v>177</v>
      </c>
    </row>
    <row r="136" spans="2:6" x14ac:dyDescent="0.2">
      <c r="B136" s="213">
        <f ca="1">H49</f>
        <v>247.45248198676106</v>
      </c>
      <c r="C136" s="214">
        <f ca="1">Alt_para-V_para*(H49-T_para)</f>
        <v>0</v>
      </c>
      <c r="E136" s="235" t="s">
        <v>172</v>
      </c>
      <c r="F136" s="236">
        <f ca="1">T_balistique/10</f>
        <v>5.1300000000000425</v>
      </c>
    </row>
    <row r="137" spans="2:6" x14ac:dyDescent="0.2">
      <c r="B137" s="213">
        <f ca="1">H49-E133*sS/2*zZ_fus-E134*sS*tT_fus</f>
        <v>240.20735017602391</v>
      </c>
      <c r="C137" s="214">
        <f ca="1">Alt_para-V_para*(H49-T_para)+E133*sS*Altitude_culmi/H49*zZ_fus-E134*sS/2*Altitude_culmi/H49*tT_fus</f>
        <v>30.45092187322874</v>
      </c>
      <c r="E137" s="235" t="s">
        <v>173</v>
      </c>
      <c r="F137" s="236">
        <f ca="1">(H49-T_para)/H49</f>
        <v>0.91230639585518092</v>
      </c>
    </row>
    <row r="138" spans="2:6" x14ac:dyDescent="0.2">
      <c r="B138" s="215">
        <f ca="1">H49</f>
        <v>247.45248198676106</v>
      </c>
      <c r="C138" s="216">
        <f ca="1">Alt_para-V_para*(H49-T_para)</f>
        <v>0</v>
      </c>
      <c r="E138" s="237" t="s">
        <v>174</v>
      </c>
      <c r="F138" s="238">
        <f ca="1">V_para*(H49-T_para)/Alt_para</f>
        <v>1</v>
      </c>
    </row>
    <row r="140" spans="2:6" x14ac:dyDescent="0.2">
      <c r="B140" s="210" t="s">
        <v>51</v>
      </c>
      <c r="C140" s="211" t="s">
        <v>46</v>
      </c>
    </row>
    <row r="141" spans="2:6" x14ac:dyDescent="0.2">
      <c r="B141" s="217" t="b">
        <f>IF(Nb_sat="1 satellite",X_satellite)</f>
        <v>0</v>
      </c>
      <c r="C141" s="214" t="b">
        <f>IF(Nb_sat="1 satellite",Alt_sat)</f>
        <v>0</v>
      </c>
    </row>
    <row r="142" spans="2:6" x14ac:dyDescent="0.2">
      <c r="B142" s="217" t="b">
        <f>IF(Nb_sat="1 satellite",X_satellite)</f>
        <v>0</v>
      </c>
      <c r="C142" s="214" t="b">
        <f>IF(Nb_sat="1 satellite",Alt_sat*1/4)</f>
        <v>0</v>
      </c>
    </row>
    <row r="143" spans="2:6" x14ac:dyDescent="0.2">
      <c r="B143" s="217" t="b">
        <f>IF(Nb_sat="1 satellite",X_satellite)</f>
        <v>0</v>
      </c>
      <c r="C143" s="214" t="b">
        <f>IF(Nb_sat="1 satellite",0)</f>
        <v>0</v>
      </c>
    </row>
    <row r="144" spans="2:6" x14ac:dyDescent="0.2">
      <c r="B144" s="217" t="b">
        <f>IF(Nb_sat="1 satellite",X_satellite+Alt_sat/40)</f>
        <v>0</v>
      </c>
      <c r="C144" s="214" t="b">
        <f>IF(Nb_sat="1 satellite",Alt_sat/20)</f>
        <v>0</v>
      </c>
    </row>
    <row r="145" spans="2:6" x14ac:dyDescent="0.2">
      <c r="B145" s="217" t="b">
        <f>IF(Nb_sat="1 satellite",X_satellite)</f>
        <v>0</v>
      </c>
      <c r="C145" s="214" t="b">
        <f>IF(Nb_sat="1 satellite",0)</f>
        <v>0</v>
      </c>
    </row>
    <row r="146" spans="2:6" x14ac:dyDescent="0.2">
      <c r="B146" s="217" t="b">
        <f>IF(Nb_sat="1 satellite",X_satellite-Alt_sat/40)</f>
        <v>0</v>
      </c>
      <c r="C146" s="214" t="b">
        <f>IF(Nb_sat="1 satellite",Alt_sat/20)</f>
        <v>0</v>
      </c>
    </row>
    <row r="147" spans="2:6" x14ac:dyDescent="0.2">
      <c r="B147" s="218" t="b">
        <f>IF(Nb_sat="1 satellite",X_satellite)</f>
        <v>0</v>
      </c>
      <c r="C147" s="214" t="b">
        <f>IF(Nb_sat="1 satellite",0)</f>
        <v>0</v>
      </c>
    </row>
    <row r="148" spans="2:6" x14ac:dyDescent="0.2">
      <c r="B148" s="210" t="s">
        <v>50</v>
      </c>
      <c r="C148" s="211" t="s">
        <v>46</v>
      </c>
    </row>
    <row r="149" spans="2:6" x14ac:dyDescent="0.2">
      <c r="B149" s="213" t="b">
        <f>IF(Nb_sat="1 satellite",T_satellite)</f>
        <v>0</v>
      </c>
      <c r="C149" s="214" t="b">
        <f>IF(Nb_sat="1 satellite",Alt_sat)</f>
        <v>0</v>
      </c>
      <c r="D149" s="221"/>
    </row>
    <row r="150" spans="2:6" x14ac:dyDescent="0.2">
      <c r="B150" s="213">
        <f>(B149+B151)/2</f>
        <v>0</v>
      </c>
      <c r="C150" s="214">
        <f>(C149+C151)/2</f>
        <v>0</v>
      </c>
      <c r="D150" s="221"/>
    </row>
    <row r="151" spans="2:6" x14ac:dyDescent="0.2">
      <c r="B151" s="213" t="b">
        <f>IF(Nb_sat="1 satellite",H51)</f>
        <v>0</v>
      </c>
      <c r="C151" s="214" t="b">
        <f>IF(Nb_sat="1 satellite",0)</f>
        <v>0</v>
      </c>
    </row>
    <row r="152" spans="2:6" x14ac:dyDescent="0.2">
      <c r="B152" s="213" t="b">
        <f>IF(Nb_sat="1 satellite",H51+E133*sS/2*zZ_sat-E134*sS*tT_sat)</f>
        <v>0</v>
      </c>
      <c r="C152" s="214" t="b">
        <f>IF(Nb_sat="1 satellite",Alt_sat-V_satellite*(H51-T_satellite)+E133*sS*Altitude_culmi/H51*zZ_sat+E134*sS/2*Altitude_culmi/H51*tT_sat)</f>
        <v>0</v>
      </c>
      <c r="D152" s="221"/>
    </row>
    <row r="153" spans="2:6" x14ac:dyDescent="0.2">
      <c r="B153" s="213" t="b">
        <f>IF(Nb_sat="1 satellite",H51)</f>
        <v>0</v>
      </c>
      <c r="C153" s="214" t="b">
        <f>IF(Nb_sat="1 satellite",0)</f>
        <v>0</v>
      </c>
    </row>
    <row r="154" spans="2:6" x14ac:dyDescent="0.2">
      <c r="B154" s="213" t="b">
        <f>IF(Nb_sat="1 satellite",H51-sS/2*zZ_sat-E134*sS*tT_sat)</f>
        <v>0</v>
      </c>
      <c r="C154" s="214" t="b">
        <f>IF(Nb_sat="1 satellite",Alt_sat-V_satellite*(H51-T_satellite)+E133*sS*Altitude_culmi/H51*zZ_sat-E134*sS/2*Altitude_culmi/H51*tT_sat)</f>
        <v>0</v>
      </c>
      <c r="E154" s="239" t="s">
        <v>173</v>
      </c>
      <c r="F154" s="240">
        <f ca="1">(T_balistique-T_satellite)/T_balistique</f>
        <v>0.93177387914230081</v>
      </c>
    </row>
    <row r="155" spans="2:6" x14ac:dyDescent="0.2">
      <c r="B155" s="215" t="b">
        <f>IF(Nb_sat="1 satellite",H51)</f>
        <v>0</v>
      </c>
      <c r="C155" s="216" t="b">
        <f>IF(Nb_sat="1 satellite",0)</f>
        <v>0</v>
      </c>
      <c r="E155" s="237" t="s">
        <v>174</v>
      </c>
      <c r="F155" s="238" t="e">
        <f ca="1">V_satellite*(T_balistique-T_satellite)/Alt_sat</f>
        <v>#N/A</v>
      </c>
    </row>
    <row r="157" spans="2:6" x14ac:dyDescent="0.2">
      <c r="B157" s="210" t="s">
        <v>2</v>
      </c>
      <c r="C157" s="228" t="s">
        <v>29</v>
      </c>
      <c r="D157" s="211" t="s">
        <v>3</v>
      </c>
    </row>
    <row r="158" spans="2:6" x14ac:dyDescent="0.2">
      <c r="B158" s="231">
        <f>T_para/4</f>
        <v>5.4249999999999998</v>
      </c>
      <c r="C158" s="82">
        <f ca="1">Alt_para/2</f>
        <v>1350.4183146861583</v>
      </c>
      <c r="D158" s="214">
        <f ca="1">X_para/4</f>
        <v>302.01594281479652</v>
      </c>
    </row>
    <row r="159" spans="2:6" x14ac:dyDescent="0.2">
      <c r="B159" s="229">
        <f ca="1">Temps_culmi + (T_balistique-Temps_culmi)/2</f>
        <v>36.500000000000213</v>
      </c>
      <c r="C159" s="230">
        <f ca="1">Altitude_culmi/2</f>
        <v>1350.4183146861583</v>
      </c>
      <c r="D159" s="216">
        <f ca="1">X_culmi+(Portee_balistique-X_culmi)*2/3</f>
        <v>1677.7640929612337</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1208.0637712591861</v>
      </c>
      <c r="E162" s="422"/>
      <c r="F162" s="423" t="s">
        <v>305</v>
      </c>
    </row>
    <row r="163" spans="2:6" x14ac:dyDescent="0.2">
      <c r="B163" s="231" t="e">
        <f ca="1">IF(AND(Altitude_culmi&gt;80, Altitude_culmi&lt;=350), 49, NA())</f>
        <v>#N/A</v>
      </c>
      <c r="C163" s="5">
        <v>23</v>
      </c>
      <c r="D163" s="82">
        <f t="shared" ca="1" si="0"/>
        <v>1231.0637712591861</v>
      </c>
      <c r="E163" s="82"/>
      <c r="F163" s="214">
        <f t="shared" ref="F163:F178" ca="1" si="1">X_culmi-C162</f>
        <v>1208.0637712591861</v>
      </c>
    </row>
    <row r="164" spans="2:6" x14ac:dyDescent="0.2">
      <c r="B164" s="231" t="e">
        <f ca="1">IF(AND(Altitude_culmi&gt;80, Altitude_culmi&lt;=350), 43, NA())</f>
        <v>#N/A</v>
      </c>
      <c r="C164" s="5">
        <v>23</v>
      </c>
      <c r="D164" s="82">
        <f t="shared" ca="1" si="0"/>
        <v>1231.0637712591861</v>
      </c>
      <c r="E164" s="82"/>
      <c r="F164" s="214">
        <f t="shared" ca="1" si="1"/>
        <v>1185.0637712591861</v>
      </c>
    </row>
    <row r="165" spans="2:6" x14ac:dyDescent="0.2">
      <c r="B165" s="231" t="e">
        <f ca="1">IF(AND(Altitude_culmi&gt;80, Altitude_culmi&lt;=350), 43, NA())</f>
        <v>#N/A</v>
      </c>
      <c r="C165" s="5">
        <v>0</v>
      </c>
      <c r="D165" s="82">
        <f t="shared" ca="1" si="0"/>
        <v>1208.0637712591861</v>
      </c>
      <c r="E165" s="82"/>
      <c r="F165" s="214">
        <f t="shared" ca="1" si="1"/>
        <v>1185.0637712591861</v>
      </c>
    </row>
    <row r="166" spans="2:6" x14ac:dyDescent="0.2">
      <c r="B166" s="231" t="e">
        <f ca="1">IF(AND(Altitude_culmi&gt;80, Altitude_culmi&lt;=350), 43, NA())</f>
        <v>#N/A</v>
      </c>
      <c r="C166" s="5">
        <v>23</v>
      </c>
      <c r="D166" s="82">
        <f t="shared" ca="1" si="0"/>
        <v>1231.0637712591861</v>
      </c>
      <c r="E166" s="82"/>
      <c r="F166" s="214">
        <f t="shared" ca="1" si="1"/>
        <v>1208.0637712591861</v>
      </c>
    </row>
    <row r="167" spans="2:6" x14ac:dyDescent="0.2">
      <c r="B167" s="231" t="e">
        <f ca="1">IF(AND(Altitude_culmi&gt;80, Altitude_culmi&lt;=350), 0.5, NA())</f>
        <v>#N/A</v>
      </c>
      <c r="C167" s="5">
        <v>23</v>
      </c>
      <c r="D167" s="82">
        <f t="shared" ca="1" si="0"/>
        <v>1231.0637712591861</v>
      </c>
      <c r="E167" s="82"/>
      <c r="F167" s="214">
        <f t="shared" ca="1" si="1"/>
        <v>1185.0637712591861</v>
      </c>
    </row>
    <row r="168" spans="2:6" x14ac:dyDescent="0.2">
      <c r="B168" s="231" t="e">
        <f ca="1">IF(AND(Altitude_culmi&gt;80, Altitude_culmi&lt;=350), 0.5, NA())</f>
        <v>#N/A</v>
      </c>
      <c r="C168" s="5">
        <v>8</v>
      </c>
      <c r="D168" s="82">
        <f t="shared" ca="1" si="0"/>
        <v>1216.0637712591861</v>
      </c>
      <c r="E168" s="82"/>
      <c r="F168" s="214">
        <f t="shared" ca="1" si="1"/>
        <v>1185.0637712591861</v>
      </c>
    </row>
    <row r="169" spans="2:6" x14ac:dyDescent="0.2">
      <c r="B169" s="231" t="e">
        <f ca="1">IF(AND(Altitude_culmi&gt;80, Altitude_culmi&lt;=350), 27, NA())</f>
        <v>#N/A</v>
      </c>
      <c r="C169" s="5">
        <v>8</v>
      </c>
      <c r="D169" s="82">
        <f t="shared" ca="1" si="0"/>
        <v>1216.0637712591861</v>
      </c>
      <c r="E169" s="82"/>
      <c r="F169" s="214">
        <f t="shared" ca="1" si="1"/>
        <v>1200.0637712591861</v>
      </c>
    </row>
    <row r="170" spans="2:6" x14ac:dyDescent="0.2">
      <c r="B170" s="231" t="e">
        <f ca="1">IF(AND(Altitude_culmi&gt;80, Altitude_culmi&lt;=350), 27, NA())</f>
        <v>#N/A</v>
      </c>
      <c r="C170" s="5">
        <v>23</v>
      </c>
      <c r="D170" s="82">
        <f t="shared" ca="1" si="0"/>
        <v>1231.0637712591861</v>
      </c>
      <c r="E170" s="82"/>
      <c r="F170" s="214">
        <f t="shared" ca="1" si="1"/>
        <v>1200.0637712591861</v>
      </c>
    </row>
    <row r="171" spans="2:6" x14ac:dyDescent="0.2">
      <c r="B171" s="231" t="e">
        <f ca="1">IF(AND(Altitude_culmi&gt;80, Altitude_culmi&lt;=350), 27, NA())</f>
        <v>#N/A</v>
      </c>
      <c r="C171" s="5">
        <v>8</v>
      </c>
      <c r="D171" s="82">
        <f t="shared" ca="1" si="0"/>
        <v>1216.0637712591861</v>
      </c>
      <c r="E171" s="82"/>
      <c r="F171" s="214">
        <f t="shared" ca="1" si="1"/>
        <v>1185.0637712591861</v>
      </c>
    </row>
    <row r="172" spans="2:6" x14ac:dyDescent="0.2">
      <c r="B172" s="231" t="e">
        <f ca="1">IF(AND(Altitude_culmi&gt;80, Altitude_culmi&lt;=350), 29, NA())</f>
        <v>#N/A</v>
      </c>
      <c r="C172" s="5">
        <v>7.6</v>
      </c>
      <c r="D172" s="82">
        <f t="shared" ca="1" si="0"/>
        <v>1215.663771259186</v>
      </c>
      <c r="E172" s="82"/>
      <c r="F172" s="214">
        <f t="shared" ca="1" si="1"/>
        <v>1200.0637712591861</v>
      </c>
    </row>
    <row r="173" spans="2:6" x14ac:dyDescent="0.2">
      <c r="B173" s="231" t="e">
        <f ca="1">IF(AND(Altitude_culmi&gt;80, Altitude_culmi&lt;=350), 31, NA())</f>
        <v>#N/A</v>
      </c>
      <c r="C173" s="5">
        <v>6.8</v>
      </c>
      <c r="D173" s="82">
        <f t="shared" ca="1" si="0"/>
        <v>1214.863771259186</v>
      </c>
      <c r="E173" s="82"/>
      <c r="F173" s="214">
        <f t="shared" ca="1" si="1"/>
        <v>1200.4637712591862</v>
      </c>
    </row>
    <row r="174" spans="2:6" x14ac:dyDescent="0.2">
      <c r="B174" s="231" t="e">
        <f ca="1">IF(AND(Altitude_culmi&gt;80, Altitude_culmi&lt;=350), 32, NA())</f>
        <v>#N/A</v>
      </c>
      <c r="C174" s="5">
        <v>6</v>
      </c>
      <c r="D174" s="82">
        <f t="shared" ca="1" si="0"/>
        <v>1214.0637712591861</v>
      </c>
      <c r="E174" s="82"/>
      <c r="F174" s="214">
        <f t="shared" ca="1" si="1"/>
        <v>1201.2637712591861</v>
      </c>
    </row>
    <row r="175" spans="2:6" x14ac:dyDescent="0.2">
      <c r="B175" s="231" t="e">
        <f ca="1">IF(AND(Altitude_culmi&gt;80, Altitude_culmi&lt;=350), 33, NA())</f>
        <v>#N/A</v>
      </c>
      <c r="C175" s="5">
        <v>5</v>
      </c>
      <c r="D175" s="82">
        <f t="shared" ca="1" si="0"/>
        <v>1213.0637712591861</v>
      </c>
      <c r="E175" s="82"/>
      <c r="F175" s="214">
        <f t="shared" ca="1" si="1"/>
        <v>1202.0637712591861</v>
      </c>
    </row>
    <row r="176" spans="2:6" x14ac:dyDescent="0.2">
      <c r="B176" s="231" t="e">
        <f ca="1">IF(AND(Altitude_culmi&gt;80, Altitude_culmi&lt;=350), 34, NA())</f>
        <v>#N/A</v>
      </c>
      <c r="C176" s="5">
        <v>3.8</v>
      </c>
      <c r="D176" s="82">
        <f t="shared" ca="1" si="0"/>
        <v>1211.863771259186</v>
      </c>
      <c r="E176" s="82"/>
      <c r="F176" s="214">
        <f t="shared" ca="1" si="1"/>
        <v>1203.0637712591861</v>
      </c>
    </row>
    <row r="177" spans="2:6" x14ac:dyDescent="0.2">
      <c r="B177" s="229" t="e">
        <f ca="1">IF(AND(Altitude_culmi&gt;80, Altitude_culmi&lt;=350), 35, NA())</f>
        <v>#N/A</v>
      </c>
      <c r="C177" s="421">
        <v>0</v>
      </c>
      <c r="D177" s="230">
        <f t="shared" ca="1" si="0"/>
        <v>1208.0637712591861</v>
      </c>
      <c r="E177" s="82"/>
      <c r="F177" s="214">
        <f t="shared" ca="1" si="1"/>
        <v>1204.2637712591861</v>
      </c>
    </row>
    <row r="178" spans="2:6" x14ac:dyDescent="0.2">
      <c r="E178" s="230"/>
      <c r="F178" s="216">
        <f t="shared" ca="1" si="1"/>
        <v>1208.0637712591861</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1208.0637712591861</v>
      </c>
      <c r="E180" s="228"/>
      <c r="F180" s="211" t="s">
        <v>308</v>
      </c>
    </row>
    <row r="181" spans="2:6" x14ac:dyDescent="0.2">
      <c r="B181" s="231">
        <f ca="1">IF(Altitude_culmi&gt;350, 300, NA())</f>
        <v>300</v>
      </c>
      <c r="C181" s="5">
        <v>0</v>
      </c>
      <c r="D181" s="82">
        <f t="shared" ca="1" si="2"/>
        <v>1208.0637712591861</v>
      </c>
      <c r="E181" s="82"/>
      <c r="F181" s="214">
        <f t="shared" ref="F181:F201" ca="1" si="3">X_culmi-C180</f>
        <v>1208.0637712591861</v>
      </c>
    </row>
    <row r="182" spans="2:6" x14ac:dyDescent="0.2">
      <c r="B182" s="231">
        <f ca="1">IF(Altitude_culmi&gt;350, 280, NA())</f>
        <v>280</v>
      </c>
      <c r="C182" s="5">
        <v>10</v>
      </c>
      <c r="D182" s="82">
        <f t="shared" ca="1" si="2"/>
        <v>1218.0637712591861</v>
      </c>
      <c r="E182" s="82"/>
      <c r="F182" s="214">
        <f t="shared" ca="1" si="3"/>
        <v>1208.0637712591861</v>
      </c>
    </row>
    <row r="183" spans="2:6" x14ac:dyDescent="0.2">
      <c r="B183" s="231">
        <f ca="1">IF(Altitude_culmi&gt;350, 280, NA())</f>
        <v>280</v>
      </c>
      <c r="C183" s="5">
        <v>0</v>
      </c>
      <c r="D183" s="82">
        <f t="shared" ca="1" si="2"/>
        <v>1208.0637712591861</v>
      </c>
      <c r="E183" s="82"/>
      <c r="F183" s="214">
        <f t="shared" ca="1" si="3"/>
        <v>1198.0637712591861</v>
      </c>
    </row>
    <row r="184" spans="2:6" x14ac:dyDescent="0.2">
      <c r="B184" s="231">
        <f ca="1">IF(Altitude_culmi&gt;350, 280, NA())</f>
        <v>280</v>
      </c>
      <c r="C184" s="5">
        <v>10</v>
      </c>
      <c r="D184" s="82">
        <f t="shared" ca="1" si="2"/>
        <v>1218.0637712591861</v>
      </c>
      <c r="E184" s="82"/>
      <c r="F184" s="214">
        <f t="shared" ca="1" si="3"/>
        <v>1208.0637712591861</v>
      </c>
    </row>
    <row r="185" spans="2:6" x14ac:dyDescent="0.2">
      <c r="B185" s="231">
        <f ca="1">IF(Altitude_culmi&gt;350, 200, NA())</f>
        <v>200</v>
      </c>
      <c r="C185" s="5">
        <v>13</v>
      </c>
      <c r="D185" s="82">
        <f t="shared" ca="1" si="2"/>
        <v>1221.0637712591861</v>
      </c>
      <c r="E185" s="82"/>
      <c r="F185" s="214">
        <f t="shared" ca="1" si="3"/>
        <v>1198.0637712591861</v>
      </c>
    </row>
    <row r="186" spans="2:6" x14ac:dyDescent="0.2">
      <c r="B186" s="231">
        <f ca="1">IF(Altitude_culmi&gt;350, 160, NA())</f>
        <v>160</v>
      </c>
      <c r="C186" s="5">
        <v>17</v>
      </c>
      <c r="D186" s="82">
        <f t="shared" ca="1" si="2"/>
        <v>1225.0637712591861</v>
      </c>
      <c r="E186" s="82"/>
      <c r="F186" s="214">
        <f t="shared" ca="1" si="3"/>
        <v>1195.0637712591861</v>
      </c>
    </row>
    <row r="187" spans="2:6" x14ac:dyDescent="0.2">
      <c r="B187" s="231">
        <f ca="1">IF(Altitude_culmi&gt;350, 115, NA())</f>
        <v>115</v>
      </c>
      <c r="C187" s="5">
        <v>20</v>
      </c>
      <c r="D187" s="82">
        <f t="shared" ca="1" si="2"/>
        <v>1228.0637712591861</v>
      </c>
      <c r="E187" s="82"/>
      <c r="F187" s="214">
        <f t="shared" ca="1" si="3"/>
        <v>1191.0637712591861</v>
      </c>
    </row>
    <row r="188" spans="2:6" x14ac:dyDescent="0.2">
      <c r="B188" s="231">
        <f ca="1">IF(Altitude_culmi&gt;350, 90, NA())</f>
        <v>90</v>
      </c>
      <c r="C188" s="5">
        <v>25</v>
      </c>
      <c r="D188" s="82">
        <f t="shared" ca="1" si="2"/>
        <v>1233.0637712591861</v>
      </c>
      <c r="E188" s="82"/>
      <c r="F188" s="214">
        <f t="shared" ca="1" si="3"/>
        <v>1188.0637712591861</v>
      </c>
    </row>
    <row r="189" spans="2:6" x14ac:dyDescent="0.2">
      <c r="B189" s="231">
        <f ca="1">IF(Altitude_culmi&gt;350, 57, NA())</f>
        <v>57</v>
      </c>
      <c r="C189" s="5">
        <v>30</v>
      </c>
      <c r="D189" s="82">
        <f t="shared" ca="1" si="2"/>
        <v>1238.0637712591861</v>
      </c>
      <c r="E189" s="82"/>
      <c r="F189" s="214">
        <f t="shared" ca="1" si="3"/>
        <v>1183.0637712591861</v>
      </c>
    </row>
    <row r="190" spans="2:6" x14ac:dyDescent="0.2">
      <c r="B190" s="231">
        <f ca="1">IF(Altitude_culmi&gt;350, 40, NA())</f>
        <v>40</v>
      </c>
      <c r="C190" s="5">
        <v>36</v>
      </c>
      <c r="D190" s="82">
        <f t="shared" ca="1" si="2"/>
        <v>1244.0637712591861</v>
      </c>
      <c r="E190" s="82"/>
      <c r="F190" s="214">
        <f t="shared" ca="1" si="3"/>
        <v>1178.0637712591861</v>
      </c>
    </row>
    <row r="191" spans="2:6" x14ac:dyDescent="0.2">
      <c r="B191" s="231">
        <f ca="1">IF(Altitude_culmi&gt;350, 20, NA())</f>
        <v>20</v>
      </c>
      <c r="C191" s="5">
        <v>48</v>
      </c>
      <c r="D191" s="82">
        <f t="shared" ca="1" si="2"/>
        <v>1256.0637712591861</v>
      </c>
      <c r="E191" s="82"/>
      <c r="F191" s="214">
        <f t="shared" ca="1" si="3"/>
        <v>1172.0637712591861</v>
      </c>
    </row>
    <row r="192" spans="2:6" x14ac:dyDescent="0.2">
      <c r="B192" s="231">
        <f ca="1">IF(Altitude_culmi&gt;350, 0.5, NA())</f>
        <v>0.5</v>
      </c>
      <c r="C192" s="5">
        <v>62</v>
      </c>
      <c r="D192" s="82">
        <f t="shared" ca="1" si="2"/>
        <v>1270.0637712591861</v>
      </c>
      <c r="E192" s="82"/>
      <c r="F192" s="214">
        <f t="shared" ca="1" si="3"/>
        <v>1160.0637712591861</v>
      </c>
    </row>
    <row r="193" spans="2:6" x14ac:dyDescent="0.2">
      <c r="B193" s="231">
        <f ca="1">IF(Altitude_culmi&gt;350, 0.5, NA())</f>
        <v>0.5</v>
      </c>
      <c r="C193" s="5">
        <v>37</v>
      </c>
      <c r="D193" s="82">
        <f t="shared" ca="1" si="2"/>
        <v>1245.0637712591861</v>
      </c>
      <c r="E193" s="82"/>
      <c r="F193" s="214">
        <f t="shared" ca="1" si="3"/>
        <v>1146.0637712591861</v>
      </c>
    </row>
    <row r="194" spans="2:6" x14ac:dyDescent="0.2">
      <c r="B194" s="231">
        <f ca="1">IF(Altitude_culmi&gt;350, 15, NA())</f>
        <v>15</v>
      </c>
      <c r="C194" s="5">
        <v>30</v>
      </c>
      <c r="D194" s="82">
        <f t="shared" ca="1" si="2"/>
        <v>1238.0637712591861</v>
      </c>
      <c r="E194" s="82"/>
      <c r="F194" s="214">
        <f t="shared" ca="1" si="3"/>
        <v>1171.0637712591861</v>
      </c>
    </row>
    <row r="195" spans="2:6" x14ac:dyDescent="0.2">
      <c r="B195" s="231">
        <f ca="1">IF(Altitude_culmi&gt;350, 30, NA())</f>
        <v>30</v>
      </c>
      <c r="C195" s="5">
        <v>15</v>
      </c>
      <c r="D195" s="82">
        <f t="shared" ca="1" si="2"/>
        <v>1223.0637712591861</v>
      </c>
      <c r="E195" s="82"/>
      <c r="F195" s="214">
        <f t="shared" ca="1" si="3"/>
        <v>1178.0637712591861</v>
      </c>
    </row>
    <row r="196" spans="2:6" x14ac:dyDescent="0.2">
      <c r="B196" s="231">
        <f ca="1">IF(Altitude_culmi&gt;350, 37, NA())</f>
        <v>37</v>
      </c>
      <c r="C196" s="5">
        <v>0</v>
      </c>
      <c r="D196" s="82">
        <f t="shared" ca="1" si="2"/>
        <v>1208.0637712591861</v>
      </c>
      <c r="E196" s="82"/>
      <c r="F196" s="214">
        <f t="shared" ca="1" si="3"/>
        <v>1193.0637712591861</v>
      </c>
    </row>
    <row r="197" spans="2:6" x14ac:dyDescent="0.2">
      <c r="B197" s="231">
        <f ca="1">IF(Altitude_culmi&gt;350, 67, NA())</f>
        <v>67</v>
      </c>
      <c r="C197" s="5">
        <v>0</v>
      </c>
      <c r="D197" s="82">
        <f t="shared" ca="1" si="2"/>
        <v>1208.0637712591861</v>
      </c>
      <c r="E197" s="82"/>
      <c r="F197" s="214">
        <f t="shared" ca="1" si="3"/>
        <v>1208.0637712591861</v>
      </c>
    </row>
    <row r="198" spans="2:6" x14ac:dyDescent="0.2">
      <c r="B198" s="231">
        <f ca="1">IF(Altitude_culmi&gt;350, 67, NA())</f>
        <v>67</v>
      </c>
      <c r="C198" s="5">
        <v>17</v>
      </c>
      <c r="D198" s="82">
        <f t="shared" ca="1" si="2"/>
        <v>1225.0637712591861</v>
      </c>
      <c r="E198" s="82"/>
      <c r="F198" s="214">
        <f t="shared" ca="1" si="3"/>
        <v>1208.0637712591861</v>
      </c>
    </row>
    <row r="199" spans="2:6" x14ac:dyDescent="0.2">
      <c r="B199" s="231">
        <f ca="1">IF(Altitude_culmi&gt;350, 100, NA())</f>
        <v>100</v>
      </c>
      <c r="C199" s="5">
        <v>11</v>
      </c>
      <c r="D199" s="82">
        <f t="shared" ca="1" si="2"/>
        <v>1219.0637712591861</v>
      </c>
      <c r="E199" s="82"/>
      <c r="F199" s="214">
        <f t="shared" ca="1" si="3"/>
        <v>1191.0637712591861</v>
      </c>
    </row>
    <row r="200" spans="2:6" x14ac:dyDescent="0.2">
      <c r="B200" s="229">
        <f ca="1">IF(Altitude_culmi&gt;350, 100, NA())</f>
        <v>100</v>
      </c>
      <c r="C200" s="421">
        <v>0</v>
      </c>
      <c r="D200" s="230">
        <f t="shared" ca="1" si="2"/>
        <v>1208.0637712591861</v>
      </c>
      <c r="E200" s="82"/>
      <c r="F200" s="214">
        <f t="shared" ca="1" si="3"/>
        <v>1197.0637712591861</v>
      </c>
    </row>
    <row r="201" spans="2:6" x14ac:dyDescent="0.2">
      <c r="E201" s="230"/>
      <c r="F201" s="216">
        <f t="shared" ca="1" si="3"/>
        <v>1208.0637712591861</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F51:G51"/>
    <mergeCell ref="F42:G42"/>
    <mergeCell ref="F43:G43"/>
    <mergeCell ref="F44:G44"/>
    <mergeCell ref="F45:G45"/>
    <mergeCell ref="F50:G50"/>
    <mergeCell ref="F46:G46"/>
    <mergeCell ref="F47:G47"/>
    <mergeCell ref="F49:G49"/>
    <mergeCell ref="F48:G48"/>
    <mergeCell ref="C16:D16"/>
    <mergeCell ref="C11:D11"/>
    <mergeCell ref="C20:D20"/>
    <mergeCell ref="C21:D21"/>
    <mergeCell ref="C12:D12"/>
    <mergeCell ref="C14:D14"/>
    <mergeCell ref="C15:D15"/>
    <mergeCell ref="C19:D19"/>
    <mergeCell ref="C23:D23"/>
    <mergeCell ref="C18:D18"/>
    <mergeCell ref="F24:G24"/>
    <mergeCell ref="F28:G28"/>
    <mergeCell ref="F27:G27"/>
    <mergeCell ref="F25:G25"/>
    <mergeCell ref="F26:G26"/>
    <mergeCell ref="H35:I35"/>
    <mergeCell ref="H34:I34"/>
    <mergeCell ref="F29:G29"/>
    <mergeCell ref="H33:I33"/>
    <mergeCell ref="A40:D40"/>
    <mergeCell ref="H36:I36"/>
    <mergeCell ref="F36:G36"/>
    <mergeCell ref="F35:G35"/>
    <mergeCell ref="F34:G34"/>
    <mergeCell ref="F40:G40"/>
    <mergeCell ref="C10:D10"/>
    <mergeCell ref="C5:D5"/>
    <mergeCell ref="C2:D3"/>
    <mergeCell ref="C7:D7"/>
    <mergeCell ref="C8:D8"/>
    <mergeCell ref="C9:D9"/>
    <mergeCell ref="C6:D6"/>
    <mergeCell ref="C4:D4"/>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P11" sqref="P11"/>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Pro54-5G WT</v>
      </c>
      <c r="B2" s="352">
        <f>VLOOKUP(A2,A26:B314,2,FALSE)</f>
        <v>284</v>
      </c>
      <c r="C2" s="363" t="s">
        <v>115</v>
      </c>
      <c r="D2" s="353">
        <f ca="1">INDIRECT(ADDRESS(B2,4))</f>
        <v>1998.2428999999995</v>
      </c>
      <c r="E2" s="363" t="s">
        <v>114</v>
      </c>
      <c r="F2" s="354">
        <f ca="1">INDIRECT(ADDRESS(B2,6))</f>
        <v>207.42819268753979</v>
      </c>
      <c r="G2" s="363" t="s">
        <v>56</v>
      </c>
      <c r="H2" s="355">
        <f ca="1">INDIRECT(ADDRESS(B2,8))</f>
        <v>1.6319999999999999</v>
      </c>
      <c r="I2" s="363" t="s">
        <v>273</v>
      </c>
      <c r="J2" s="356">
        <f ca="1">INDIRECT(ADDRESS(B2,10))</f>
        <v>0.98199999999999987</v>
      </c>
      <c r="K2" s="363" t="s">
        <v>58</v>
      </c>
      <c r="L2" s="355">
        <f ca="1">INDIRECT(ADDRESS(B2,12))</f>
        <v>0.65</v>
      </c>
      <c r="M2" s="363" t="s">
        <v>57</v>
      </c>
      <c r="N2" s="357">
        <f ca="1">INDIRECT(ADDRESS(B2,14))</f>
        <v>250</v>
      </c>
      <c r="O2" s="363" t="s">
        <v>59</v>
      </c>
      <c r="P2" s="357">
        <f ca="1">INDIRECT(ADDRESS(B2,16))</f>
        <v>240</v>
      </c>
      <c r="Q2" s="363" t="s">
        <v>60</v>
      </c>
      <c r="R2" s="357">
        <f ca="1">INDIRECT(ADDRESS(B2,18))</f>
        <v>488</v>
      </c>
      <c r="S2" s="363" t="s">
        <v>61</v>
      </c>
      <c r="T2" s="357">
        <f ca="1">INDIRECT(ADDRESS(B2,20))</f>
        <v>54</v>
      </c>
      <c r="U2" s="363" t="s">
        <v>54</v>
      </c>
      <c r="V2" s="358" t="str">
        <f ca="1">INDIRECT(ADDRESS(B2,22))</f>
        <v>Fusex</v>
      </c>
      <c r="W2" s="463" t="s">
        <v>394</v>
      </c>
      <c r="X2" s="464">
        <f ca="1">INDIRECT(ADDRESS(B2,24))</f>
        <v>0</v>
      </c>
      <c r="Y2" s="463" t="s">
        <v>393</v>
      </c>
      <c r="Z2" s="358">
        <f ca="1">INDIRECT(ADDRESS(B2,26))</f>
        <v>0</v>
      </c>
    </row>
    <row r="3" spans="1:26" x14ac:dyDescent="0.2">
      <c r="A3" s="362" t="str">
        <f>IF(Lang="Français","Temps (en s)","Time (s)")</f>
        <v>Temps (en s)</v>
      </c>
      <c r="B3" s="364">
        <f t="shared" ref="B3:Y3" ca="1" si="0">INDIRECT(ADDRESS($B2+1,COLUMN(B3)))</f>
        <v>0</v>
      </c>
      <c r="C3" s="365">
        <f t="shared" ca="1" si="0"/>
        <v>0.01</v>
      </c>
      <c r="D3" s="365">
        <f t="shared" ca="1" si="0"/>
        <v>0.02</v>
      </c>
      <c r="E3" s="365">
        <f t="shared" ca="1" si="0"/>
        <v>0.05</v>
      </c>
      <c r="F3" s="365">
        <f t="shared" ca="1" si="0"/>
        <v>0.1</v>
      </c>
      <c r="G3" s="365">
        <f t="shared" ca="1" si="0"/>
        <v>0.2</v>
      </c>
      <c r="H3" s="365">
        <f t="shared" ca="1" si="0"/>
        <v>0.4</v>
      </c>
      <c r="I3" s="365">
        <f t="shared" ca="1" si="0"/>
        <v>0.8</v>
      </c>
      <c r="J3" s="365">
        <f t="shared" ca="1" si="0"/>
        <v>0.9</v>
      </c>
      <c r="K3" s="365">
        <f t="shared" ca="1" si="0"/>
        <v>1</v>
      </c>
      <c r="L3" s="365">
        <f t="shared" ca="1" si="0"/>
        <v>1.1000000000000001</v>
      </c>
      <c r="M3" s="365">
        <f t="shared" ca="1" si="0"/>
        <v>1.2</v>
      </c>
      <c r="N3" s="365">
        <f t="shared" ca="1" si="0"/>
        <v>1.3</v>
      </c>
      <c r="O3" s="365">
        <f t="shared" ca="1" si="0"/>
        <v>1.4</v>
      </c>
      <c r="P3" s="365">
        <f t="shared" ca="1" si="0"/>
        <v>1.55</v>
      </c>
      <c r="Q3" s="365">
        <f t="shared" ca="1" si="0"/>
        <v>1.6</v>
      </c>
      <c r="R3" s="365">
        <f t="shared" ca="1" si="0"/>
        <v>1.62</v>
      </c>
      <c r="S3" s="365">
        <f t="shared" ca="1" si="0"/>
        <v>1.64</v>
      </c>
      <c r="T3" s="365">
        <f t="shared" ca="1" si="0"/>
        <v>1.66</v>
      </c>
      <c r="U3" s="365">
        <f t="shared" ca="1" si="0"/>
        <v>1.67</v>
      </c>
      <c r="V3" s="365">
        <f t="shared" ca="1" si="0"/>
        <v>1.68</v>
      </c>
      <c r="W3" s="365">
        <f t="shared" ca="1" si="0"/>
        <v>1.69</v>
      </c>
      <c r="X3" s="365">
        <f ca="1">INDIRECT(ADDRESS($B2+1,COLUMN(X3)))</f>
        <v>1.7</v>
      </c>
      <c r="Y3" s="366">
        <f t="shared" ca="1" si="0"/>
        <v>1000</v>
      </c>
    </row>
    <row r="4" spans="1:26" ht="13.5" thickBot="1" x14ac:dyDescent="0.25">
      <c r="A4" s="379" t="str">
        <f>IF(Lang="Français","Poussée (en N)","Thrust (N)")</f>
        <v>Poussée (en N)</v>
      </c>
      <c r="B4" s="367">
        <f t="shared" ref="B4:Y4" ca="1" si="1">INDIRECT(ADDRESS($B2+2,COLUMN(B3)))</f>
        <v>0</v>
      </c>
      <c r="C4" s="368">
        <f t="shared" ca="1" si="1"/>
        <v>492.25</v>
      </c>
      <c r="D4" s="368">
        <f t="shared" ca="1" si="1"/>
        <v>1369.46</v>
      </c>
      <c r="E4" s="368">
        <f t="shared" ca="1" si="1"/>
        <v>1236.01</v>
      </c>
      <c r="F4" s="368">
        <f t="shared" ca="1" si="1"/>
        <v>1279.47</v>
      </c>
      <c r="G4" s="368">
        <f t="shared" ca="1" si="1"/>
        <v>1311.39</v>
      </c>
      <c r="H4" s="368">
        <f t="shared" ca="1" si="1"/>
        <v>1331.39</v>
      </c>
      <c r="I4" s="368">
        <f t="shared" ca="1" si="1"/>
        <v>1304.08</v>
      </c>
      <c r="J4" s="368">
        <f t="shared" ca="1" si="1"/>
        <v>1280.6199999999999</v>
      </c>
      <c r="K4" s="368">
        <f t="shared" ca="1" si="1"/>
        <v>1249.8599999999999</v>
      </c>
      <c r="L4" s="368">
        <f t="shared" ca="1" si="1"/>
        <v>1217.94</v>
      </c>
      <c r="M4" s="368">
        <f t="shared" ca="1" si="1"/>
        <v>1199.29</v>
      </c>
      <c r="N4" s="368">
        <f t="shared" ca="1" si="1"/>
        <v>1158.77</v>
      </c>
      <c r="O4" s="368">
        <f t="shared" ca="1" si="1"/>
        <v>1112.56</v>
      </c>
      <c r="P4" s="368">
        <f t="shared" ca="1" si="1"/>
        <v>941.81</v>
      </c>
      <c r="Q4" s="368">
        <f t="shared" ca="1" si="1"/>
        <v>726.07</v>
      </c>
      <c r="R4" s="368">
        <f t="shared" ca="1" si="1"/>
        <v>559.16999999999996</v>
      </c>
      <c r="S4" s="368">
        <f t="shared" ca="1" si="1"/>
        <v>399.95</v>
      </c>
      <c r="T4" s="368">
        <f t="shared" ca="1" si="1"/>
        <v>317.66000000000003</v>
      </c>
      <c r="U4" s="368">
        <f t="shared" ca="1" si="1"/>
        <v>247.28</v>
      </c>
      <c r="V4" s="368">
        <f t="shared" ca="1" si="1"/>
        <v>198.05</v>
      </c>
      <c r="W4" s="368">
        <f t="shared" ca="1" si="1"/>
        <v>67.3</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541</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539</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540</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544</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536</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545</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548</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538</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537</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549</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552</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550</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556</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551</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40" t="s">
        <v>276</v>
      </c>
      <c r="D316" s="641"/>
      <c r="F316" s="640" t="s">
        <v>181</v>
      </c>
      <c r="G316" s="641"/>
      <c r="H316" s="12"/>
      <c r="I316" s="640" t="s">
        <v>397</v>
      </c>
      <c r="J316" s="641"/>
      <c r="K316" s="12"/>
      <c r="L316" s="640" t="s">
        <v>182</v>
      </c>
      <c r="M316" s="641"/>
      <c r="O316" s="640" t="s">
        <v>396</v>
      </c>
      <c r="P316" s="641"/>
      <c r="R316" s="640" t="s">
        <v>118</v>
      </c>
      <c r="S316" s="641"/>
    </row>
    <row r="317" spans="1:25" x14ac:dyDescent="0.2">
      <c r="A317" s="398" t="str">
        <f t="array" ref="A317:A346">IF(RIGHT(Type_fusee,1)=".",Liste_fusex, IF(LEFT(Type_fusee,4)="Mini",Liste_minif, IF(LEFT(Type_fusee,5)="Micro",Liste_µfu, IF(RIGHT(Type_fusee,1)=" ",Liste_H2O, IF(LEFT(Type_fusee,1)="R",Liste_RC, IF(LEFT(Type_fusee,1)=",",Liste_minifT))))))</f>
        <v>Pro54-5G WT</v>
      </c>
      <c r="C317" s="642" t="str">
        <f>A26</f>
        <v>H2O 1.5L 300g 6bar</v>
      </c>
      <c r="D317" s="643"/>
      <c r="F317" s="642" t="str">
        <f>A67</f>
        <v>µ-propu A8-3</v>
      </c>
      <c r="G317" s="643"/>
      <c r="H317" s="472"/>
      <c r="I317" s="644" t="str">
        <f>A148</f>
        <v>p29-1G 56F31</v>
      </c>
      <c r="J317" s="645"/>
      <c r="K317" s="472"/>
      <c r="L317" s="644" t="str">
        <f>A158</f>
        <v>p29-1G 57F59</v>
      </c>
      <c r="M317" s="645"/>
      <c r="O317" s="642" t="str">
        <f>A108</f>
        <v>p24-1G 24E22</v>
      </c>
      <c r="P317" s="643"/>
      <c r="R317" s="642" t="str">
        <f>A284</f>
        <v>Pro54-5G WT</v>
      </c>
      <c r="S317" s="643"/>
    </row>
    <row r="318" spans="1:25" x14ac:dyDescent="0.2">
      <c r="A318" s="398" t="str">
        <v>Barasinga (Pro54-5G C)</v>
      </c>
      <c r="C318" s="642" t="str">
        <f>A31</f>
        <v>H2O 1.5L 450g 6bar</v>
      </c>
      <c r="D318" s="643"/>
      <c r="F318" s="642" t="str">
        <f>A72</f>
        <v>µ-propu B4-4</v>
      </c>
      <c r="G318" s="643"/>
      <c r="H318" s="472"/>
      <c r="I318" s="644" t="str">
        <f>A153</f>
        <v>p29-1G 56F120</v>
      </c>
      <c r="J318" s="645"/>
      <c r="K318" s="472"/>
      <c r="L318" s="644" t="str">
        <f>A183</f>
        <v>p24-3G 74F85</v>
      </c>
      <c r="M318" s="645"/>
      <c r="O318" s="642" t="str">
        <f>A113</f>
        <v>p24-1G 25E75 (Rufina)</v>
      </c>
      <c r="P318" s="643"/>
      <c r="R318" s="642" t="str">
        <f>A279</f>
        <v>Barasinga (Pro54-5G C)</v>
      </c>
      <c r="S318" s="643"/>
    </row>
    <row r="319" spans="1:25" x14ac:dyDescent="0.2">
      <c r="A319" s="398" t="str">
        <v>Orignal (Pro75-3G C)</v>
      </c>
      <c r="C319" s="642" t="str">
        <f>A36</f>
        <v>H2O 1.5L 600g 6bar</v>
      </c>
      <c r="D319" s="643"/>
      <c r="F319" s="642" t="str">
        <f>A77</f>
        <v>µ-propu C6-3</v>
      </c>
      <c r="G319" s="643"/>
      <c r="H319" s="472"/>
      <c r="I319" s="644" t="str">
        <f>A158</f>
        <v>p29-1G 57F59</v>
      </c>
      <c r="J319" s="645"/>
      <c r="K319" s="472"/>
      <c r="L319" s="644" t="str">
        <f>A188</f>
        <v>p24-3G 75F51</v>
      </c>
      <c r="M319" s="645"/>
      <c r="O319" s="642" t="str">
        <f>A118</f>
        <v>p24-1G 26E31</v>
      </c>
      <c r="P319" s="643"/>
      <c r="R319" s="642" t="str">
        <f>A289</f>
        <v>Orignal (Pro75-3G C)</v>
      </c>
      <c r="S319" s="643"/>
    </row>
    <row r="320" spans="1:25" x14ac:dyDescent="0.2">
      <c r="A320" s="398" t="str">
        <v>Pro98-6G Green</v>
      </c>
      <c r="C320" s="642" t="str">
        <f>A41</f>
        <v>H2O 1.5L 750g 6bar</v>
      </c>
      <c r="D320" s="643"/>
      <c r="F320" s="642" t="str">
        <f>A82</f>
        <v>µ-propu C6-3 x2</v>
      </c>
      <c r="G320" s="643"/>
      <c r="H320" s="472"/>
      <c r="I320" s="644" t="str">
        <f>A183</f>
        <v>p24-3G 74F85</v>
      </c>
      <c r="J320" s="645"/>
      <c r="K320" s="472"/>
      <c r="L320" s="644" t="str">
        <f>A228</f>
        <v>p29-2G 116G126</v>
      </c>
      <c r="M320" s="645"/>
      <c r="O320" s="642" t="str">
        <f>A123</f>
        <v>p24-2G 50E51</v>
      </c>
      <c r="P320" s="643"/>
      <c r="R320" s="642" t="str">
        <f>A294</f>
        <v>Pro98-6G Green</v>
      </c>
      <c r="S320" s="643"/>
    </row>
    <row r="321" spans="1:19" x14ac:dyDescent="0.2">
      <c r="A321" s="398" t="str">
        <v xml:space="preserve"> </v>
      </c>
      <c r="C321" s="642" t="str">
        <f>A46</f>
        <v>H2O 2.0L 400g 6bar</v>
      </c>
      <c r="D321" s="643"/>
      <c r="F321" s="642" t="str">
        <f>A87</f>
        <v>µ-propu C6-3 x3</v>
      </c>
      <c r="G321" s="643"/>
      <c r="H321" s="472"/>
      <c r="I321" s="644" t="str">
        <f>A188</f>
        <v>p24-3G 75F51</v>
      </c>
      <c r="J321" s="645"/>
      <c r="K321" s="472"/>
      <c r="L321" s="644" t="str">
        <f>A198</f>
        <v>Pandora (Pro24-6G BS)</v>
      </c>
      <c r="M321" s="645"/>
      <c r="O321" s="642" t="str">
        <f>A128</f>
        <v>p24-1G 53E70</v>
      </c>
      <c r="P321" s="643"/>
      <c r="R321" s="642" t="s">
        <v>183</v>
      </c>
      <c r="S321" s="643"/>
    </row>
    <row r="322" spans="1:19" x14ac:dyDescent="0.2">
      <c r="A322" s="398" t="str">
        <v xml:space="preserve"> </v>
      </c>
      <c r="C322" s="642" t="str">
        <f>A51</f>
        <v>H2O 2.0L 600g 6bar</v>
      </c>
      <c r="D322" s="643"/>
      <c r="F322" s="642" t="s">
        <v>183</v>
      </c>
      <c r="G322" s="643"/>
      <c r="H322" s="472"/>
      <c r="I322" s="644" t="s">
        <v>183</v>
      </c>
      <c r="J322" s="645"/>
      <c r="K322" s="472"/>
      <c r="L322" s="642" t="str">
        <f>A92</f>
        <v>Klima D9-7</v>
      </c>
      <c r="M322" s="643"/>
      <c r="O322" s="642" t="str">
        <f>A133</f>
        <v>p29-1G 41F36</v>
      </c>
      <c r="P322" s="643"/>
      <c r="R322" s="642" t="s">
        <v>183</v>
      </c>
      <c r="S322" s="643"/>
    </row>
    <row r="323" spans="1:19" x14ac:dyDescent="0.2">
      <c r="A323" s="398" t="str">
        <v xml:space="preserve"> </v>
      </c>
      <c r="C323" s="642" t="str">
        <f>A56</f>
        <v>H2O 2.0L 800g 6bar</v>
      </c>
      <c r="D323" s="643"/>
      <c r="F323" s="642" t="s">
        <v>183</v>
      </c>
      <c r="G323" s="643"/>
      <c r="H323" s="472"/>
      <c r="I323" s="644" t="s">
        <v>183</v>
      </c>
      <c r="J323" s="645"/>
      <c r="K323" s="472"/>
      <c r="L323" s="642" t="str">
        <f>A97</f>
        <v>Klima D9-7 x2</v>
      </c>
      <c r="M323" s="643"/>
      <c r="O323" s="642" t="str">
        <f>A138</f>
        <v>p29-1G 51F36</v>
      </c>
      <c r="P323" s="643"/>
      <c r="R323" s="642" t="s">
        <v>183</v>
      </c>
      <c r="S323" s="643"/>
    </row>
    <row r="324" spans="1:19" x14ac:dyDescent="0.2">
      <c r="A324" s="398" t="str">
        <v xml:space="preserve"> </v>
      </c>
      <c r="C324" s="642" t="str">
        <f>A61</f>
        <v>H2O 2.0L 1000g 6bar</v>
      </c>
      <c r="D324" s="643"/>
      <c r="F324" s="642" t="s">
        <v>183</v>
      </c>
      <c r="G324" s="643"/>
      <c r="H324" s="472"/>
      <c r="I324" s="644" t="s">
        <v>183</v>
      </c>
      <c r="J324" s="645"/>
      <c r="K324" s="472"/>
      <c r="L324" s="642" t="str">
        <f>A102</f>
        <v>Klima D9-7 x3</v>
      </c>
      <c r="M324" s="643"/>
      <c r="O324" s="642" t="str">
        <f>A143</f>
        <v>p29-1G 55F29</v>
      </c>
      <c r="P324" s="643"/>
      <c r="R324" s="642" t="s">
        <v>183</v>
      </c>
      <c r="S324" s="643"/>
    </row>
    <row r="325" spans="1:19" x14ac:dyDescent="0.2">
      <c r="A325" s="398" t="str">
        <v xml:space="preserve"> </v>
      </c>
      <c r="C325" s="642" t="s">
        <v>183</v>
      </c>
      <c r="D325" s="643"/>
      <c r="F325" s="642" t="s">
        <v>183</v>
      </c>
      <c r="G325" s="643"/>
      <c r="H325" s="472"/>
      <c r="I325" s="644" t="s">
        <v>183</v>
      </c>
      <c r="J325" s="645"/>
      <c r="K325" s="472"/>
      <c r="L325" s="642" t="s">
        <v>183</v>
      </c>
      <c r="M325" s="643"/>
      <c r="O325" s="642" t="str">
        <f>A153</f>
        <v>p29-1G 56F120</v>
      </c>
      <c r="P325" s="643"/>
      <c r="R325" s="642" t="s">
        <v>183</v>
      </c>
      <c r="S325" s="643"/>
    </row>
    <row r="326" spans="1:19" x14ac:dyDescent="0.2">
      <c r="A326" s="398" t="str">
        <v xml:space="preserve"> </v>
      </c>
      <c r="C326" s="642" t="s">
        <v>183</v>
      </c>
      <c r="D326" s="643"/>
      <c r="F326" s="642" t="s">
        <v>183</v>
      </c>
      <c r="G326" s="643"/>
      <c r="H326" s="472"/>
      <c r="I326" s="644" t="s">
        <v>183</v>
      </c>
      <c r="J326" s="645"/>
      <c r="K326" s="472"/>
      <c r="L326" s="642" t="s">
        <v>183</v>
      </c>
      <c r="M326" s="643"/>
      <c r="O326" s="642" t="str">
        <f>A158</f>
        <v>p29-1G 57F59</v>
      </c>
      <c r="P326" s="643"/>
      <c r="R326" s="642" t="s">
        <v>183</v>
      </c>
      <c r="S326" s="643"/>
    </row>
    <row r="327" spans="1:19" x14ac:dyDescent="0.2">
      <c r="A327" s="398" t="str">
        <v xml:space="preserve"> </v>
      </c>
      <c r="C327" s="642" t="s">
        <v>183</v>
      </c>
      <c r="D327" s="643"/>
      <c r="F327" s="642" t="s">
        <v>183</v>
      </c>
      <c r="G327" s="643"/>
      <c r="H327" s="472"/>
      <c r="I327" s="644" t="s">
        <v>183</v>
      </c>
      <c r="J327" s="645"/>
      <c r="K327" s="472"/>
      <c r="L327" s="642" t="s">
        <v>183</v>
      </c>
      <c r="M327" s="643"/>
      <c r="O327" s="642" t="str">
        <f>A163</f>
        <v>p24-3G 60F50</v>
      </c>
      <c r="P327" s="643"/>
      <c r="R327" s="642" t="s">
        <v>183</v>
      </c>
      <c r="S327" s="643"/>
    </row>
    <row r="328" spans="1:19" x14ac:dyDescent="0.2">
      <c r="A328" s="398" t="str">
        <v xml:space="preserve"> </v>
      </c>
      <c r="C328" s="642" t="s">
        <v>183</v>
      </c>
      <c r="D328" s="643"/>
      <c r="F328" s="642" t="s">
        <v>183</v>
      </c>
      <c r="G328" s="643"/>
      <c r="H328" s="472"/>
      <c r="I328" s="644" t="s">
        <v>183</v>
      </c>
      <c r="J328" s="645"/>
      <c r="K328" s="472"/>
      <c r="L328" s="642" t="s">
        <v>183</v>
      </c>
      <c r="M328" s="643"/>
      <c r="O328" s="642" t="str">
        <f>A168</f>
        <v>p24-3G 68F79</v>
      </c>
      <c r="P328" s="643"/>
      <c r="R328" s="642" t="s">
        <v>183</v>
      </c>
      <c r="S328" s="643"/>
    </row>
    <row r="329" spans="1:19" x14ac:dyDescent="0.2">
      <c r="A329" s="398" t="str">
        <v xml:space="preserve"> </v>
      </c>
      <c r="C329" s="642" t="s">
        <v>183</v>
      </c>
      <c r="D329" s="643"/>
      <c r="F329" s="642" t="s">
        <v>183</v>
      </c>
      <c r="G329" s="643"/>
      <c r="H329" s="472"/>
      <c r="I329" s="644" t="s">
        <v>183</v>
      </c>
      <c r="J329" s="645"/>
      <c r="K329" s="472"/>
      <c r="L329" s="642" t="s">
        <v>183</v>
      </c>
      <c r="M329" s="643"/>
      <c r="O329" s="642" t="str">
        <f>A173</f>
        <v>p24-3G 68F240</v>
      </c>
      <c r="P329" s="643"/>
      <c r="R329" s="642" t="s">
        <v>183</v>
      </c>
      <c r="S329" s="643"/>
    </row>
    <row r="330" spans="1:19" x14ac:dyDescent="0.2">
      <c r="A330" s="398" t="str">
        <v xml:space="preserve"> </v>
      </c>
      <c r="C330" s="642" t="s">
        <v>183</v>
      </c>
      <c r="D330" s="643"/>
      <c r="F330" s="642" t="s">
        <v>183</v>
      </c>
      <c r="G330" s="643"/>
      <c r="H330" s="472"/>
      <c r="I330" s="644" t="s">
        <v>183</v>
      </c>
      <c r="J330" s="645"/>
      <c r="K330" s="472"/>
      <c r="L330" s="642" t="s">
        <v>183</v>
      </c>
      <c r="M330" s="643"/>
      <c r="O330" s="642" t="str">
        <f>A178</f>
        <v>p24-3G 73F30</v>
      </c>
      <c r="P330" s="643"/>
      <c r="R330" s="642" t="s">
        <v>183</v>
      </c>
      <c r="S330" s="643"/>
    </row>
    <row r="331" spans="1:19" x14ac:dyDescent="0.2">
      <c r="A331" s="398" t="str">
        <v xml:space="preserve"> </v>
      </c>
      <c r="C331" s="642" t="s">
        <v>183</v>
      </c>
      <c r="D331" s="643"/>
      <c r="F331" s="642" t="s">
        <v>183</v>
      </c>
      <c r="G331" s="643"/>
      <c r="H331" s="472"/>
      <c r="I331" s="648" t="s">
        <v>183</v>
      </c>
      <c r="J331" s="649"/>
      <c r="K331" s="472"/>
      <c r="L331" s="642" t="s">
        <v>183</v>
      </c>
      <c r="M331" s="643"/>
      <c r="O331" s="642" t="str">
        <f>A183</f>
        <v>p24-3G 74F85</v>
      </c>
      <c r="P331" s="643"/>
      <c r="R331" s="642" t="s">
        <v>183</v>
      </c>
      <c r="S331" s="643"/>
    </row>
    <row r="332" spans="1:19" x14ac:dyDescent="0.2">
      <c r="A332" s="462" t="str">
        <v xml:space="preserve"> </v>
      </c>
      <c r="C332" s="646" t="s">
        <v>183</v>
      </c>
      <c r="D332" s="647"/>
      <c r="F332" s="646" t="s">
        <v>183</v>
      </c>
      <c r="G332" s="647"/>
      <c r="H332" s="472"/>
      <c r="I332" s="646" t="s">
        <v>183</v>
      </c>
      <c r="J332" s="647"/>
      <c r="K332" s="472"/>
      <c r="L332" s="646" t="s">
        <v>183</v>
      </c>
      <c r="M332" s="647"/>
      <c r="O332" s="642" t="str">
        <f>A188</f>
        <v>p24-3G 75F51</v>
      </c>
      <c r="P332" s="643"/>
      <c r="R332" s="646" t="s">
        <v>183</v>
      </c>
      <c r="S332" s="647"/>
    </row>
    <row r="333" spans="1:19" x14ac:dyDescent="0.2">
      <c r="A333" s="398" t="str">
        <v xml:space="preserve"> </v>
      </c>
      <c r="C333" s="637" t="s">
        <v>183</v>
      </c>
      <c r="D333" s="637"/>
      <c r="F333" s="637" t="s">
        <v>183</v>
      </c>
      <c r="G333" s="637"/>
      <c r="I333" s="639" t="s">
        <v>183</v>
      </c>
      <c r="J333" s="639"/>
      <c r="L333" s="639" t="s">
        <v>183</v>
      </c>
      <c r="M333" s="639"/>
      <c r="O333" s="642" t="str">
        <f>A213</f>
        <v>p29-2G 84G88</v>
      </c>
      <c r="P333" s="643"/>
      <c r="R333" s="651" t="s">
        <v>183</v>
      </c>
      <c r="S333" s="651"/>
    </row>
    <row r="334" spans="1:19" x14ac:dyDescent="0.2">
      <c r="A334" s="398" t="str">
        <v>Isard</v>
      </c>
      <c r="C334" s="638" t="s">
        <v>183</v>
      </c>
      <c r="D334" s="638"/>
      <c r="F334" s="638" t="s">
        <v>183</v>
      </c>
      <c r="G334" s="638"/>
      <c r="I334" s="639" t="s">
        <v>183</v>
      </c>
      <c r="J334" s="639"/>
      <c r="L334" s="639" t="s">
        <v>183</v>
      </c>
      <c r="M334" s="639"/>
      <c r="O334" s="642" t="str">
        <f>A218</f>
        <v>p29-2G 93G80</v>
      </c>
      <c r="P334" s="643"/>
      <c r="R334" s="650" t="str">
        <f>A269</f>
        <v>Isard</v>
      </c>
      <c r="S334" s="650"/>
    </row>
    <row r="335" spans="1:19" x14ac:dyDescent="0.2">
      <c r="A335" s="398" t="str">
        <v>Chamois</v>
      </c>
      <c r="C335" s="638" t="s">
        <v>183</v>
      </c>
      <c r="D335" s="638"/>
      <c r="F335" s="638" t="s">
        <v>183</v>
      </c>
      <c r="G335" s="638"/>
      <c r="I335" s="639" t="s">
        <v>183</v>
      </c>
      <c r="J335" s="639"/>
      <c r="L335" s="639" t="s">
        <v>183</v>
      </c>
      <c r="M335" s="639"/>
      <c r="O335" s="642" t="str">
        <f>A223</f>
        <v>p29-2G 110G250</v>
      </c>
      <c r="P335" s="643"/>
      <c r="R335" s="650" t="str">
        <f>A274</f>
        <v>Chamois</v>
      </c>
      <c r="S335" s="650"/>
    </row>
    <row r="336" spans="1:19" x14ac:dyDescent="0.2">
      <c r="A336" s="398" t="str">
        <v>Pro54-5G WT</v>
      </c>
      <c r="C336" s="638" t="s">
        <v>183</v>
      </c>
      <c r="D336" s="638"/>
      <c r="F336" s="638" t="s">
        <v>183</v>
      </c>
      <c r="G336" s="638"/>
      <c r="I336" s="639" t="s">
        <v>183</v>
      </c>
      <c r="J336" s="639"/>
      <c r="L336" s="639" t="s">
        <v>183</v>
      </c>
      <c r="M336" s="639"/>
      <c r="O336" s="642" t="str">
        <f>A228</f>
        <v>p29-2G 116G126</v>
      </c>
      <c r="P336" s="643"/>
      <c r="R336" s="650" t="str">
        <f>A284</f>
        <v>Pro54-5G WT</v>
      </c>
      <c r="S336" s="650"/>
    </row>
    <row r="337" spans="1:19" x14ac:dyDescent="0.2">
      <c r="A337" s="398" t="str">
        <v>Pro98-6G Green</v>
      </c>
      <c r="C337" s="638" t="s">
        <v>183</v>
      </c>
      <c r="D337" s="638"/>
      <c r="F337" s="638" t="s">
        <v>183</v>
      </c>
      <c r="G337" s="638"/>
      <c r="I337" s="639" t="s">
        <v>183</v>
      </c>
      <c r="J337" s="639"/>
      <c r="L337" s="639" t="s">
        <v>183</v>
      </c>
      <c r="M337" s="639"/>
      <c r="O337" s="642" t="str">
        <f>A233</f>
        <v>p29-3G 125G131</v>
      </c>
      <c r="P337" s="643"/>
      <c r="R337" s="650" t="str">
        <f>A294</f>
        <v>Pro98-6G Green</v>
      </c>
      <c r="S337" s="650"/>
    </row>
    <row r="338" spans="1:19" x14ac:dyDescent="0.2">
      <c r="A338" s="398" t="str">
        <v>Pro98-3G WT</v>
      </c>
      <c r="C338" s="638" t="s">
        <v>183</v>
      </c>
      <c r="D338" s="638"/>
      <c r="F338" s="638" t="s">
        <v>183</v>
      </c>
      <c r="G338" s="638"/>
      <c r="I338" s="639" t="s">
        <v>183</v>
      </c>
      <c r="J338" s="639"/>
      <c r="L338" s="639" t="s">
        <v>183</v>
      </c>
      <c r="M338" s="639"/>
      <c r="O338" s="642" t="str">
        <f>A248</f>
        <v>p38-1G 128G185</v>
      </c>
      <c r="P338" s="643"/>
      <c r="R338" s="650" t="str">
        <f>A299</f>
        <v>Pro98-3G WT</v>
      </c>
      <c r="S338" s="650"/>
    </row>
    <row r="339" spans="1:19" x14ac:dyDescent="0.2">
      <c r="A339" s="398" t="str">
        <v>Aucun (2e ét. inerte)</v>
      </c>
      <c r="C339" s="638" t="s">
        <v>183</v>
      </c>
      <c r="D339" s="638"/>
      <c r="F339" s="638" t="s">
        <v>183</v>
      </c>
      <c r="G339" s="638"/>
      <c r="I339" s="639" t="s">
        <v>183</v>
      </c>
      <c r="J339" s="639"/>
      <c r="L339" s="639" t="s">
        <v>183</v>
      </c>
      <c r="M339" s="639"/>
      <c r="O339" s="642" t="str">
        <f>A243</f>
        <v>p38-1G 137G58</v>
      </c>
      <c r="P339" s="643"/>
      <c r="R339" s="650" t="str">
        <f>A309</f>
        <v>Aucun (2e ét. inerte)</v>
      </c>
      <c r="S339" s="650"/>
    </row>
    <row r="340" spans="1:19" x14ac:dyDescent="0.2">
      <c r="A340" s="398" t="str">
        <v xml:space="preserve"> </v>
      </c>
      <c r="C340" s="638" t="s">
        <v>183</v>
      </c>
      <c r="D340" s="638"/>
      <c r="F340" s="638" t="s">
        <v>183</v>
      </c>
      <c r="G340" s="638"/>
      <c r="I340" s="639" t="s">
        <v>183</v>
      </c>
      <c r="J340" s="639"/>
      <c r="L340" s="639" t="s">
        <v>183</v>
      </c>
      <c r="M340" s="639"/>
      <c r="O340" s="642" t="str">
        <f>A253</f>
        <v>p38-1G 141G78</v>
      </c>
      <c r="P340" s="643"/>
      <c r="R340" s="639" t="s">
        <v>183</v>
      </c>
      <c r="S340" s="639"/>
    </row>
    <row r="341" spans="1:19" x14ac:dyDescent="0.2">
      <c r="A341" s="398" t="str">
        <v xml:space="preserve"> </v>
      </c>
      <c r="C341" s="638" t="s">
        <v>183</v>
      </c>
      <c r="D341" s="638"/>
      <c r="F341" s="638" t="s">
        <v>183</v>
      </c>
      <c r="G341" s="638"/>
      <c r="I341" s="638" t="s">
        <v>183</v>
      </c>
      <c r="J341" s="638"/>
      <c r="L341" s="639" t="s">
        <v>183</v>
      </c>
      <c r="M341" s="639"/>
      <c r="O341" s="642" t="str">
        <f>A193</f>
        <v>p24-6G 140G145 PK</v>
      </c>
      <c r="P341" s="643"/>
      <c r="R341" s="638" t="s">
        <v>183</v>
      </c>
      <c r="S341" s="638"/>
    </row>
    <row r="342" spans="1:19" x14ac:dyDescent="0.2">
      <c r="A342" s="398" t="str">
        <v xml:space="preserve"> </v>
      </c>
      <c r="C342" s="638" t="s">
        <v>183</v>
      </c>
      <c r="D342" s="638"/>
      <c r="F342" s="638" t="s">
        <v>183</v>
      </c>
      <c r="G342" s="638"/>
      <c r="I342" s="638" t="s">
        <v>183</v>
      </c>
      <c r="J342" s="638"/>
      <c r="L342" s="639" t="s">
        <v>183</v>
      </c>
      <c r="M342" s="639"/>
      <c r="O342" s="642" t="str">
        <f>A198</f>
        <v>Pandora (Pro24-6G BS)</v>
      </c>
      <c r="P342" s="643"/>
      <c r="R342" s="638" t="s">
        <v>183</v>
      </c>
      <c r="S342" s="638"/>
    </row>
    <row r="343" spans="1:19" x14ac:dyDescent="0.2">
      <c r="A343" s="398" t="str">
        <v xml:space="preserve"> </v>
      </c>
      <c r="C343" s="638" t="s">
        <v>183</v>
      </c>
      <c r="D343" s="638"/>
      <c r="F343" s="638" t="s">
        <v>183</v>
      </c>
      <c r="G343" s="638"/>
      <c r="I343" s="638" t="s">
        <v>183</v>
      </c>
      <c r="J343" s="638"/>
      <c r="L343" s="638" t="s">
        <v>183</v>
      </c>
      <c r="M343" s="638"/>
      <c r="O343" s="644" t="str">
        <f>A203</f>
        <v>p24-6G 142G117 WT</v>
      </c>
      <c r="P343" s="645"/>
      <c r="R343" s="638" t="s">
        <v>183</v>
      </c>
      <c r="S343" s="638"/>
    </row>
    <row r="344" spans="1:19" x14ac:dyDescent="0.2">
      <c r="A344" s="398" t="str">
        <v xml:space="preserve"> </v>
      </c>
      <c r="C344" s="638" t="s">
        <v>183</v>
      </c>
      <c r="D344" s="638"/>
      <c r="F344" s="638" t="s">
        <v>183</v>
      </c>
      <c r="G344" s="638"/>
      <c r="I344" s="638" t="s">
        <v>183</v>
      </c>
      <c r="J344" s="638"/>
      <c r="L344" s="638" t="s">
        <v>183</v>
      </c>
      <c r="M344" s="638"/>
      <c r="O344" s="644" t="str">
        <f>A208</f>
        <v>p24-6G 139G107 DT</v>
      </c>
      <c r="P344" s="645"/>
      <c r="R344" s="638" t="s">
        <v>183</v>
      </c>
      <c r="S344" s="638"/>
    </row>
    <row r="345" spans="1:19" x14ac:dyDescent="0.2">
      <c r="A345" s="398" t="str">
        <v xml:space="preserve"> </v>
      </c>
      <c r="C345" s="638" t="s">
        <v>183</v>
      </c>
      <c r="D345" s="638"/>
      <c r="F345" s="638" t="s">
        <v>183</v>
      </c>
      <c r="G345" s="638"/>
      <c r="I345" s="638" t="s">
        <v>183</v>
      </c>
      <c r="J345" s="638"/>
      <c r="L345" s="638" t="s">
        <v>183</v>
      </c>
      <c r="M345" s="638"/>
      <c r="O345" s="644" t="str">
        <f>A263</f>
        <v>Cariacou</v>
      </c>
      <c r="P345" s="645"/>
      <c r="R345" s="638" t="s">
        <v>183</v>
      </c>
      <c r="S345" s="638"/>
    </row>
    <row r="346" spans="1:19" x14ac:dyDescent="0.2">
      <c r="A346" s="473" t="str">
        <v xml:space="preserve"> </v>
      </c>
      <c r="C346" s="638" t="s">
        <v>183</v>
      </c>
      <c r="D346" s="638"/>
      <c r="F346" s="638" t="s">
        <v>183</v>
      </c>
      <c r="G346" s="638"/>
      <c r="I346" s="638" t="s">
        <v>183</v>
      </c>
      <c r="J346" s="638"/>
      <c r="L346" s="638" t="s">
        <v>183</v>
      </c>
      <c r="M346" s="638"/>
      <c r="O346" s="652" t="str">
        <f>A258</f>
        <v>Wapiti</v>
      </c>
      <c r="P346" s="653"/>
      <c r="R346" s="638" t="s">
        <v>183</v>
      </c>
      <c r="S346" s="638"/>
    </row>
  </sheetData>
  <sheetProtection algorithmName="SHA-512" hashValue="TT52kldpbNfsZI03mY8g5TIIsjEeL9Q9TBJMBYh4cROlVUm3NqAv8usVb5XJtvE8tyHIClwYMgtE2emaKO5x7A==" saltValue="IfNq7E35bfDyzUo3UGtZTg==" spinCount="100000" sheet="1" objects="1" scenarios="1"/>
  <dataConsolidate/>
  <mergeCells count="186">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C345:D345"/>
    <mergeCell ref="C346:D346"/>
    <mergeCell ref="C335:D335"/>
    <mergeCell ref="C336:D336"/>
    <mergeCell ref="C337:D337"/>
    <mergeCell ref="C338:D338"/>
    <mergeCell ref="C339:D339"/>
    <mergeCell ref="C340:D340"/>
    <mergeCell ref="C334:D334"/>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155" activePane="bottomRight" state="frozen"/>
      <selection pane="topRight" activeCell="D1" sqref="D1"/>
      <selection pane="bottomLeft" activeCell="A8" sqref="A8"/>
      <selection pane="bottomRight" activeCell="I175" sqref="I175"/>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3.7</v>
      </c>
      <c r="D4" s="292" t="s">
        <v>14</v>
      </c>
      <c r="E4" s="293" t="s">
        <v>14</v>
      </c>
      <c r="F4" s="294" t="s">
        <v>14</v>
      </c>
      <c r="G4" s="292">
        <f>vit_xz*COS(Beta)</f>
        <v>21.68770672410233</v>
      </c>
      <c r="H4" s="293">
        <f>vit_xz*SIN(Beta)</f>
        <v>69.383784269856889</v>
      </c>
      <c r="I4" s="349">
        <f>V_ini</f>
        <v>72.694333634449904</v>
      </c>
      <c r="J4" s="350">
        <f>X_ini</f>
        <v>86.435214228857916</v>
      </c>
      <c r="K4" s="351">
        <f>Z_ini</f>
        <v>353.98669985348454</v>
      </c>
      <c r="L4" s="327">
        <f t="shared" ref="L4:L67" si="0">SQRT(pos_x^2+pos_z^2)</f>
        <v>364.38664894854412</v>
      </c>
      <c r="M4" s="292">
        <f>RADIANS(N4)</f>
        <v>1.2678422087196237</v>
      </c>
      <c r="N4" s="349">
        <f>Beta_rampe</f>
        <v>72.642007648178861</v>
      </c>
      <c r="P4" s="292" t="s">
        <v>14</v>
      </c>
      <c r="Q4" s="294" t="s">
        <v>14</v>
      </c>
      <c r="R4" s="292" t="s">
        <v>14</v>
      </c>
      <c r="S4" s="351">
        <f ca="1">m_tot</f>
        <v>5.2759999999999998</v>
      </c>
      <c r="T4" s="327">
        <f t="shared" ref="T4:T67" ca="1" si="1">m*g</f>
        <v>51.757559999999998</v>
      </c>
      <c r="U4" s="328">
        <f t="shared" ref="U4:U67" si="2">IF(pos_xz&lt;L_rampe,Poids*COS(Beta),0)</f>
        <v>0</v>
      </c>
      <c r="V4" s="329">
        <f t="shared" ref="V4:V67" si="3">Rho_moyen*(20000-Alt_rampe-pos_z)/(20000+Alt_rampe+pos_z)</f>
        <v>1.1823907840547385</v>
      </c>
      <c r="W4" s="327">
        <f t="shared" ref="W4:W67" si="4">1/2*Rho*Sref*Cx*vit_xz^2</f>
        <v>13.687102705173814</v>
      </c>
      <c r="Y4" s="295" t="s">
        <v>14</v>
      </c>
      <c r="Z4" s="296" t="s">
        <v>14</v>
      </c>
      <c r="AA4" s="297" t="s">
        <v>14</v>
      </c>
      <c r="AC4" s="320">
        <f>IF(ABS(t-ROUND(t,0))&lt;0.001,t,-1)</f>
        <v>-1</v>
      </c>
      <c r="AD4" s="321">
        <f>IF(ABS(t-ROUND(t,0))&lt;0.001,pos_x,-1)</f>
        <v>-1</v>
      </c>
      <c r="AE4" s="322">
        <f t="shared" ref="AE4:AE67" si="5">IF(t&lt;T_para, pos_z, NA())</f>
        <v>353.98669985348454</v>
      </c>
      <c r="AG4" s="292" t="s">
        <v>14</v>
      </c>
      <c r="AH4" s="294" t="s">
        <v>14</v>
      </c>
    </row>
    <row r="5" spans="1:248" x14ac:dyDescent="0.2">
      <c r="A5" s="347">
        <f t="shared" ref="A5:A68" ca="1" si="6">IF(B4+0.01&lt;=T_ini+ROUNDUP(Temps_fin_propu,0), 0.01, IF(K4&gt;0, 0.1, 0.0001))</f>
        <v>0.01</v>
      </c>
      <c r="B5" s="304">
        <f t="shared" ref="B5:B68" ca="1" si="7">B4+pas</f>
        <v>3.71</v>
      </c>
      <c r="D5" s="306">
        <f t="shared" ref="D5:D68" ca="1" si="8">IF(AND(L4&lt;L_rampe,Poussee&lt;Poids*SIN(M4)),0,(-W4+Poussee)/m*COS(M4)-U4/m*SIN(M4))</f>
        <v>13.146640816376843</v>
      </c>
      <c r="E5" s="307">
        <f t="shared" ref="E5:E68" ca="1" si="9">IF(AND(L4&lt;L_rampe,Poussee&lt;Poids*SIN(M4)),0,(-W4+Poussee)/m*SIN(M4)+U4/m*COS(M4)-Poids/m)</f>
        <v>32.249019972963104</v>
      </c>
      <c r="F5" s="304">
        <f t="shared" ref="F5:F68" ca="1" si="10">SQRT(acc_x^2+acc_z^2)</f>
        <v>34.825758483791837</v>
      </c>
      <c r="G5" s="306">
        <f t="shared" ref="G5:G68" ca="1" si="11">G4+acc_x*pas</f>
        <v>21.819173132266098</v>
      </c>
      <c r="H5" s="307">
        <f t="shared" ref="H5:H68" ca="1" si="12">H4+acc_z*pas</f>
        <v>69.706274469586518</v>
      </c>
      <c r="I5" s="304">
        <f t="shared" ref="I5:I68" ca="1" si="13">SQRT(vit_x^2+vit_z^2)</f>
        <v>73.041365106391126</v>
      </c>
      <c r="J5" s="306">
        <f t="shared" ref="J5:J68" ca="1" si="14">J4+0.5*(vit_x+G4)*pas*(K4&gt;=0)</f>
        <v>86.652748628139761</v>
      </c>
      <c r="K5" s="307">
        <f t="shared" ref="K5:K68" ca="1" si="15">K4+0.5*(vit_z+H4)*pas</f>
        <v>354.68215014718174</v>
      </c>
      <c r="L5" s="304">
        <f t="shared" ca="1" si="0"/>
        <v>365.11385413024186</v>
      </c>
      <c r="M5" s="306">
        <f t="shared" ref="M5:M68" ca="1" si="16">IF(AND(L4&gt;L_rampe,G5&gt;0),ATAN2(G5,H5),$M$4)</f>
        <v>1.2674415143780393</v>
      </c>
      <c r="N5" s="304">
        <f t="shared" ref="N5:N68" ca="1" si="17">DEGREES(Beta)</f>
        <v>72.619049553531298</v>
      </c>
      <c r="P5" s="310">
        <f t="shared" ref="P5:P68" ca="1" si="18">MATCH(t-pas/2-T_ini,CdP_t)</f>
        <v>1</v>
      </c>
      <c r="Q5" s="304">
        <f t="shared" ref="Q5:Q68" ca="1" si="19">(INDEX(CdP,2,i_P+1)-INDEX(CdP,2,i_P+0))/(INDEX(CdP,1,i_P+1)-INDEX(CdP,1,i_P+0))*(t-pas/2-T_ini-INDEX(CdP,1,i_P+0))+INDEX(CdP,2,i_P+0)</f>
        <v>246.12499999999474</v>
      </c>
      <c r="R5" s="306">
        <f t="shared" ref="R5:R68" ca="1" si="20">Poussee/(g*ISP)</f>
        <v>0.1209536388193822</v>
      </c>
      <c r="S5" s="307">
        <f t="shared" ref="S5:S68" ca="1" si="21">S4-Débit*pas</f>
        <v>5.2747904636118061</v>
      </c>
      <c r="T5" s="304">
        <f t="shared" ca="1" si="1"/>
        <v>51.74569444803182</v>
      </c>
      <c r="U5" s="311">
        <f t="shared" ca="1" si="2"/>
        <v>0</v>
      </c>
      <c r="V5" s="306">
        <f t="shared" ca="1" si="3"/>
        <v>1.1823085316955289</v>
      </c>
      <c r="W5" s="304">
        <f t="shared" ca="1" si="4"/>
        <v>13.817133590754466</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354.68215014718174</v>
      </c>
      <c r="AG5" s="306">
        <f t="shared" ref="AG5:AG68" ca="1" si="27">IF(AND(L4&lt;L_rampe,Poussee&lt;Poids*SIN(M4)),0,(-W4+Poussee)/m-Poids*SIN(M4)/m)</f>
        <v>34.7025608328236</v>
      </c>
      <c r="AH5" s="304">
        <f t="shared" ref="AH5:AH68" ca="1" si="28">IF(AND(L4&lt;L_rampe,Poussee&lt;Poids*SIN(M4)), g*SIN(M4), (-W4+Poussee)/m)</f>
        <v>44.065806764893516</v>
      </c>
    </row>
    <row r="6" spans="1:248" x14ac:dyDescent="0.2">
      <c r="A6" s="347">
        <f t="shared" ca="1" si="6"/>
        <v>0.01</v>
      </c>
      <c r="B6" s="304">
        <f t="shared" ca="1" si="7"/>
        <v>3.7199999999999998</v>
      </c>
      <c r="D6" s="306">
        <f t="shared" ca="1" si="8"/>
        <v>51.979041313863043</v>
      </c>
      <c r="E6" s="307">
        <f t="shared" ca="1" si="9"/>
        <v>156.24878227035308</v>
      </c>
      <c r="F6" s="304">
        <f t="shared" ca="1" si="10"/>
        <v>164.66785568797718</v>
      </c>
      <c r="G6" s="306">
        <f t="shared" ca="1" si="11"/>
        <v>22.338963545404727</v>
      </c>
      <c r="H6" s="307">
        <f t="shared" ca="1" si="12"/>
        <v>71.268762292290049</v>
      </c>
      <c r="I6" s="304">
        <f t="shared" ca="1" si="13"/>
        <v>74.687788633469836</v>
      </c>
      <c r="J6" s="306">
        <f t="shared" ca="1" si="14"/>
        <v>86.87353931152812</v>
      </c>
      <c r="K6" s="307">
        <f t="shared" ca="1" si="15"/>
        <v>355.38702533099115</v>
      </c>
      <c r="L6" s="304">
        <f t="shared" ca="1" si="0"/>
        <v>365.85099372028799</v>
      </c>
      <c r="M6" s="306">
        <f t="shared" ca="1" si="16"/>
        <v>1.2670491506750732</v>
      </c>
      <c r="N6" s="304">
        <f t="shared" ca="1" si="17"/>
        <v>72.596568769317216</v>
      </c>
      <c r="P6" s="310">
        <f t="shared" ca="1" si="18"/>
        <v>2</v>
      </c>
      <c r="Q6" s="304">
        <f t="shared" ca="1" si="19"/>
        <v>930.85499999997194</v>
      </c>
      <c r="R6" s="306">
        <f t="shared" ca="1" si="20"/>
        <v>0.45745169919030992</v>
      </c>
      <c r="S6" s="307">
        <f t="shared" ca="1" si="21"/>
        <v>5.2702159466199028</v>
      </c>
      <c r="T6" s="304">
        <f t="shared" ca="1" si="1"/>
        <v>51.700818436341251</v>
      </c>
      <c r="U6" s="311">
        <f t="shared" ca="1" si="2"/>
        <v>0</v>
      </c>
      <c r="V6" s="306">
        <f t="shared" ca="1" si="3"/>
        <v>1.1822251703700157</v>
      </c>
      <c r="W6" s="304">
        <f t="shared" ca="1" si="4"/>
        <v>14.446038695930282</v>
      </c>
      <c r="Y6" s="314" t="str">
        <f t="shared" ca="1" si="22"/>
        <v/>
      </c>
      <c r="Z6" s="315" t="str">
        <f t="shared" ca="1" si="23"/>
        <v/>
      </c>
      <c r="AA6" s="316" t="str">
        <f t="shared" ca="1" si="24"/>
        <v/>
      </c>
      <c r="AC6" s="310" t="e">
        <f t="shared" ca="1" si="25"/>
        <v>#N/A</v>
      </c>
      <c r="AD6" s="323" t="e">
        <f t="shared" ca="1" si="26"/>
        <v>#N/A</v>
      </c>
      <c r="AE6" s="324">
        <f t="shared" ca="1" si="5"/>
        <v>355.38702533099115</v>
      </c>
      <c r="AG6" s="306">
        <f t="shared" ca="1" si="27"/>
        <v>164.64177780133025</v>
      </c>
      <c r="AH6" s="304">
        <f t="shared" ca="1" si="28"/>
        <v>174.00385025918482</v>
      </c>
    </row>
    <row r="7" spans="1:248" x14ac:dyDescent="0.2">
      <c r="A7" s="347">
        <f t="shared" ca="1" si="6"/>
        <v>0.01</v>
      </c>
      <c r="B7" s="304">
        <f t="shared" ca="1" si="7"/>
        <v>3.7299999999999995</v>
      </c>
      <c r="D7" s="306">
        <f t="shared" ca="1" si="8"/>
        <v>75.733300686208139</v>
      </c>
      <c r="E7" s="307">
        <f t="shared" ca="1" si="9"/>
        <v>231.80454909246134</v>
      </c>
      <c r="F7" s="304">
        <f t="shared" ca="1" si="10"/>
        <v>243.86242394593501</v>
      </c>
      <c r="G7" s="306">
        <f t="shared" ca="1" si="11"/>
        <v>23.096296552266807</v>
      </c>
      <c r="H7" s="307">
        <f t="shared" ca="1" si="12"/>
        <v>73.586807783214667</v>
      </c>
      <c r="I7" s="304">
        <f t="shared" ca="1" si="13"/>
        <v>77.126241929410995</v>
      </c>
      <c r="J7" s="306">
        <f t="shared" ca="1" si="14"/>
        <v>87.100715612016472</v>
      </c>
      <c r="K7" s="307">
        <f t="shared" ca="1" si="15"/>
        <v>356.11130318136867</v>
      </c>
      <c r="L7" s="304">
        <f t="shared" ca="1" si="0"/>
        <v>366.60850360249157</v>
      </c>
      <c r="M7" s="306">
        <f t="shared" ca="1" si="16"/>
        <v>1.2666687158495984</v>
      </c>
      <c r="N7" s="304">
        <f t="shared" ca="1" si="17"/>
        <v>72.574771459437713</v>
      </c>
      <c r="P7" s="310">
        <f t="shared" ca="1" si="18"/>
        <v>3</v>
      </c>
      <c r="Q7" s="304">
        <f t="shared" ca="1" si="19"/>
        <v>1347.2183333333357</v>
      </c>
      <c r="R7" s="306">
        <f t="shared" ca="1" si="20"/>
        <v>0.66206585962764375</v>
      </c>
      <c r="S7" s="307">
        <f t="shared" ca="1" si="21"/>
        <v>5.2635952880236268</v>
      </c>
      <c r="T7" s="304">
        <f t="shared" ca="1" si="1"/>
        <v>51.635869775511779</v>
      </c>
      <c r="U7" s="311">
        <f t="shared" ca="1" si="2"/>
        <v>0</v>
      </c>
      <c r="V7" s="306">
        <f t="shared" ca="1" si="3"/>
        <v>1.1821395204221548</v>
      </c>
      <c r="W7" s="304">
        <f t="shared" ca="1" si="4"/>
        <v>15.40360763597068</v>
      </c>
      <c r="Y7" s="314" t="str">
        <f t="shared" ca="1" si="22"/>
        <v/>
      </c>
      <c r="Z7" s="315" t="str">
        <f t="shared" ca="1" si="23"/>
        <v/>
      </c>
      <c r="AA7" s="316" t="str">
        <f t="shared" ca="1" si="24"/>
        <v/>
      </c>
      <c r="AC7" s="310" t="e">
        <f t="shared" ca="1" si="25"/>
        <v>#N/A</v>
      </c>
      <c r="AD7" s="323" t="e">
        <f t="shared" ca="1" si="26"/>
        <v>#N/A</v>
      </c>
      <c r="AE7" s="324">
        <f t="shared" ca="1" si="5"/>
        <v>356.11130318136867</v>
      </c>
      <c r="AG7" s="306">
        <f t="shared" ca="1" si="27"/>
        <v>243.84477146754136</v>
      </c>
      <c r="AH7" s="304">
        <f t="shared" ca="1" si="28"/>
        <v>253.20569339171863</v>
      </c>
    </row>
    <row r="8" spans="1:248" x14ac:dyDescent="0.2">
      <c r="A8" s="347">
        <f t="shared" ca="1" si="6"/>
        <v>0.01</v>
      </c>
      <c r="B8" s="304">
        <f t="shared" ca="1" si="7"/>
        <v>3.7399999999999993</v>
      </c>
      <c r="D8" s="306">
        <f t="shared" ca="1" si="8"/>
        <v>73.329140802663701</v>
      </c>
      <c r="E8" s="307">
        <f t="shared" ca="1" si="9"/>
        <v>223.82301458061227</v>
      </c>
      <c r="F8" s="304">
        <f t="shared" ca="1" si="10"/>
        <v>235.52898918564111</v>
      </c>
      <c r="G8" s="306">
        <f t="shared" ca="1" si="11"/>
        <v>23.829587960293445</v>
      </c>
      <c r="H8" s="307">
        <f t="shared" ca="1" si="12"/>
        <v>75.825037929020795</v>
      </c>
      <c r="I8" s="304">
        <f t="shared" ca="1" si="13"/>
        <v>79.481354035363566</v>
      </c>
      <c r="J8" s="306">
        <f t="shared" ca="1" si="14"/>
        <v>87.335345034579277</v>
      </c>
      <c r="K8" s="307">
        <f t="shared" ca="1" si="15"/>
        <v>356.85836240992984</v>
      </c>
      <c r="L8" s="304">
        <f t="shared" ca="1" si="0"/>
        <v>367.389919995372</v>
      </c>
      <c r="M8" s="306">
        <f t="shared" ca="1" si="16"/>
        <v>1.2662991056587756</v>
      </c>
      <c r="N8" s="304">
        <f t="shared" ca="1" si="17"/>
        <v>72.553594355438534</v>
      </c>
      <c r="P8" s="310">
        <f t="shared" ca="1" si="18"/>
        <v>3</v>
      </c>
      <c r="Q8" s="304">
        <f t="shared" ca="1" si="19"/>
        <v>1302.7350000000033</v>
      </c>
      <c r="R8" s="306">
        <f t="shared" ca="1" si="20"/>
        <v>0.64020533739917374</v>
      </c>
      <c r="S8" s="307">
        <f t="shared" ca="1" si="21"/>
        <v>5.2571932346496348</v>
      </c>
      <c r="T8" s="304">
        <f t="shared" ca="1" si="1"/>
        <v>51.573065631912918</v>
      </c>
      <c r="U8" s="311">
        <f t="shared" ca="1" si="2"/>
        <v>0</v>
      </c>
      <c r="V8" s="306">
        <f t="shared" ca="1" si="3"/>
        <v>1.182051182832869</v>
      </c>
      <c r="W8" s="304">
        <f t="shared" ca="1" si="4"/>
        <v>16.357471280323193</v>
      </c>
      <c r="Y8" s="314" t="str">
        <f t="shared" ca="1" si="22"/>
        <v/>
      </c>
      <c r="Z8" s="315" t="str">
        <f t="shared" ca="1" si="23"/>
        <v/>
      </c>
      <c r="AA8" s="316" t="str">
        <f t="shared" ca="1" si="24"/>
        <v/>
      </c>
      <c r="AC8" s="310" t="e">
        <f t="shared" ca="1" si="25"/>
        <v>#N/A</v>
      </c>
      <c r="AD8" s="323" t="e">
        <f t="shared" ca="1" si="26"/>
        <v>#N/A</v>
      </c>
      <c r="AE8" s="324">
        <f t="shared" ca="1" si="5"/>
        <v>356.85836240992984</v>
      </c>
      <c r="AG8" s="306">
        <f t="shared" ca="1" si="27"/>
        <v>235.51066769114567</v>
      </c>
      <c r="AH8" s="304">
        <f t="shared" ca="1" si="28"/>
        <v>244.87047268480833</v>
      </c>
    </row>
    <row r="9" spans="1:248" x14ac:dyDescent="0.2">
      <c r="A9" s="347">
        <f t="shared" ca="1" si="6"/>
        <v>0.01</v>
      </c>
      <c r="B9" s="304">
        <f t="shared" ca="1" si="7"/>
        <v>3.7499999999999991</v>
      </c>
      <c r="D9" s="306">
        <f t="shared" ca="1" si="8"/>
        <v>70.907642331538412</v>
      </c>
      <c r="E9" s="307">
        <f t="shared" ca="1" si="9"/>
        <v>215.81600235493667</v>
      </c>
      <c r="F9" s="304">
        <f t="shared" ca="1" si="10"/>
        <v>227.16610797714392</v>
      </c>
      <c r="G9" s="306">
        <f t="shared" ca="1" si="11"/>
        <v>24.538664383608829</v>
      </c>
      <c r="H9" s="307">
        <f t="shared" ca="1" si="12"/>
        <v>77.983197952570166</v>
      </c>
      <c r="I9" s="304">
        <f t="shared" ca="1" si="13"/>
        <v>81.752829997750766</v>
      </c>
      <c r="J9" s="306">
        <f t="shared" ca="1" si="14"/>
        <v>87.577186296298791</v>
      </c>
      <c r="K9" s="307">
        <f t="shared" ca="1" si="15"/>
        <v>357.6274035893378</v>
      </c>
      <c r="L9" s="304">
        <f t="shared" ca="1" si="0"/>
        <v>368.19440973163586</v>
      </c>
      <c r="M9" s="306">
        <f t="shared" ca="1" si="16"/>
        <v>1.2659393418293896</v>
      </c>
      <c r="N9" s="304">
        <f t="shared" ca="1" si="17"/>
        <v>72.532981406393262</v>
      </c>
      <c r="P9" s="310">
        <f t="shared" ca="1" si="18"/>
        <v>3</v>
      </c>
      <c r="Q9" s="304">
        <f t="shared" ca="1" si="19"/>
        <v>1258.2516666666709</v>
      </c>
      <c r="R9" s="306">
        <f t="shared" ca="1" si="20"/>
        <v>0.61834481517070372</v>
      </c>
      <c r="S9" s="307">
        <f t="shared" ca="1" si="21"/>
        <v>5.2510097864979279</v>
      </c>
      <c r="T9" s="304">
        <f t="shared" ca="1" si="1"/>
        <v>51.512406005544676</v>
      </c>
      <c r="U9" s="311">
        <f t="shared" ca="1" si="2"/>
        <v>0</v>
      </c>
      <c r="V9" s="306">
        <f t="shared" ca="1" si="3"/>
        <v>1.1819602527139588</v>
      </c>
      <c r="W9" s="304">
        <f t="shared" ca="1" si="4"/>
        <v>17.304451312220937</v>
      </c>
      <c r="Y9" s="314" t="str">
        <f t="shared" ca="1" si="22"/>
        <v/>
      </c>
      <c r="Z9" s="315" t="str">
        <f t="shared" ca="1" si="23"/>
        <v/>
      </c>
      <c r="AA9" s="316" t="str">
        <f t="shared" ca="1" si="24"/>
        <v/>
      </c>
      <c r="AC9" s="310" t="e">
        <f t="shared" ca="1" si="25"/>
        <v>#N/A</v>
      </c>
      <c r="AD9" s="323" t="e">
        <f t="shared" ca="1" si="26"/>
        <v>#N/A</v>
      </c>
      <c r="AE9" s="324">
        <f t="shared" ca="1" si="5"/>
        <v>357.6274035893378</v>
      </c>
      <c r="AG9" s="306">
        <f t="shared" ca="1" si="27"/>
        <v>227.14706717523214</v>
      </c>
      <c r="AH9" s="304">
        <f t="shared" ca="1" si="28"/>
        <v>236.50578572137991</v>
      </c>
    </row>
    <row r="10" spans="1:248" x14ac:dyDescent="0.2">
      <c r="A10" s="347">
        <f t="shared" ca="1" si="6"/>
        <v>0.01</v>
      </c>
      <c r="B10" s="304">
        <f t="shared" ca="1" si="7"/>
        <v>3.7599999999999989</v>
      </c>
      <c r="D10" s="306">
        <f t="shared" ca="1" si="8"/>
        <v>69.992981296365272</v>
      </c>
      <c r="E10" s="307">
        <f t="shared" ca="1" si="9"/>
        <v>212.62576220761943</v>
      </c>
      <c r="F10" s="304">
        <f t="shared" ca="1" si="10"/>
        <v>223.8497982691172</v>
      </c>
      <c r="G10" s="306">
        <f t="shared" ca="1" si="11"/>
        <v>25.238594196572482</v>
      </c>
      <c r="H10" s="307">
        <f t="shared" ca="1" si="12"/>
        <v>80.109455574646361</v>
      </c>
      <c r="I10" s="304">
        <f t="shared" ca="1" si="13"/>
        <v>83.991139470098275</v>
      </c>
      <c r="J10" s="306">
        <f t="shared" ca="1" si="14"/>
        <v>87.826072589199697</v>
      </c>
      <c r="K10" s="307">
        <f t="shared" ca="1" si="15"/>
        <v>358.41786685697389</v>
      </c>
      <c r="L10" s="304">
        <f t="shared" ca="1" si="0"/>
        <v>369.02139004229394</v>
      </c>
      <c r="M10" s="306">
        <f t="shared" ca="1" si="16"/>
        <v>1.265588764629012</v>
      </c>
      <c r="N10" s="304">
        <f t="shared" ca="1" si="17"/>
        <v>72.512894812418111</v>
      </c>
      <c r="P10" s="310">
        <f t="shared" ca="1" si="18"/>
        <v>4</v>
      </c>
      <c r="Q10" s="304">
        <f t="shared" ca="1" si="19"/>
        <v>1240.3559999999991</v>
      </c>
      <c r="R10" s="306">
        <f t="shared" ca="1" si="20"/>
        <v>0.60955031643049962</v>
      </c>
      <c r="S10" s="307">
        <f t="shared" ca="1" si="21"/>
        <v>5.2449142833336229</v>
      </c>
      <c r="T10" s="304">
        <f t="shared" ca="1" si="1"/>
        <v>51.452609119502846</v>
      </c>
      <c r="U10" s="311">
        <f t="shared" ca="1" si="2"/>
        <v>0</v>
      </c>
      <c r="V10" s="306">
        <f t="shared" ca="1" si="3"/>
        <v>1.181866796843327</v>
      </c>
      <c r="W10" s="304">
        <f t="shared" ca="1" si="4"/>
        <v>18.26353530738632</v>
      </c>
      <c r="Y10" s="314" t="str">
        <f t="shared" ca="1" si="22"/>
        <v/>
      </c>
      <c r="Z10" s="315" t="str">
        <f t="shared" ca="1" si="23"/>
        <v/>
      </c>
      <c r="AA10" s="316" t="str">
        <f t="shared" ca="1" si="24"/>
        <v/>
      </c>
      <c r="AC10" s="310" t="e">
        <f t="shared" ca="1" si="25"/>
        <v>#N/A</v>
      </c>
      <c r="AD10" s="323" t="e">
        <f t="shared" ca="1" si="26"/>
        <v>#N/A</v>
      </c>
      <c r="AE10" s="324">
        <f t="shared" ca="1" si="5"/>
        <v>358.41786685697389</v>
      </c>
      <c r="AG10" s="306">
        <f t="shared" ca="1" si="27"/>
        <v>223.83043109083886</v>
      </c>
      <c r="AH10" s="304">
        <f t="shared" ca="1" si="28"/>
        <v>233.18809090439836</v>
      </c>
    </row>
    <row r="11" spans="1:248" x14ac:dyDescent="0.2">
      <c r="A11" s="347">
        <f t="shared" ca="1" si="6"/>
        <v>0.01</v>
      </c>
      <c r="B11" s="304">
        <f t="shared" ca="1" si="7"/>
        <v>3.7699999999999987</v>
      </c>
      <c r="D11" s="306">
        <f t="shared" ca="1" si="8"/>
        <v>70.596611916228952</v>
      </c>
      <c r="E11" s="307">
        <f t="shared" ca="1" si="9"/>
        <v>214.26968137907343</v>
      </c>
      <c r="F11" s="304">
        <f t="shared" ca="1" si="10"/>
        <v>225.60003983231096</v>
      </c>
      <c r="G11" s="306">
        <f t="shared" ca="1" si="11"/>
        <v>25.944560315734773</v>
      </c>
      <c r="H11" s="307">
        <f t="shared" ca="1" si="12"/>
        <v>82.252152388437096</v>
      </c>
      <c r="I11" s="304">
        <f t="shared" ca="1" si="13"/>
        <v>86.246952308516256</v>
      </c>
      <c r="J11" s="306">
        <f t="shared" ca="1" si="14"/>
        <v>88.081988361761233</v>
      </c>
      <c r="K11" s="307">
        <f t="shared" ca="1" si="15"/>
        <v>359.22967489678928</v>
      </c>
      <c r="L11" s="304">
        <f t="shared" ca="1" si="0"/>
        <v>369.87078284208172</v>
      </c>
      <c r="M11" s="306">
        <f t="shared" ca="1" si="16"/>
        <v>1.265246976522588</v>
      </c>
      <c r="N11" s="304">
        <f t="shared" ca="1" si="17"/>
        <v>72.493311796432252</v>
      </c>
      <c r="P11" s="310">
        <f t="shared" ca="1" si="18"/>
        <v>4</v>
      </c>
      <c r="Q11" s="304">
        <f t="shared" ca="1" si="19"/>
        <v>1249.0479999999989</v>
      </c>
      <c r="R11" s="306">
        <f t="shared" ca="1" si="20"/>
        <v>0.61382184117856697</v>
      </c>
      <c r="S11" s="307">
        <f t="shared" ca="1" si="21"/>
        <v>5.2387760649218373</v>
      </c>
      <c r="T11" s="304">
        <f t="shared" ca="1" si="1"/>
        <v>51.392393196883226</v>
      </c>
      <c r="U11" s="311">
        <f t="shared" ca="1" si="2"/>
        <v>0</v>
      </c>
      <c r="V11" s="306">
        <f t="shared" ca="1" si="3"/>
        <v>1.1817708249501049</v>
      </c>
      <c r="W11" s="304">
        <f t="shared" ca="1" si="4"/>
        <v>19.256180550772989</v>
      </c>
      <c r="Y11" s="314" t="str">
        <f t="shared" ca="1" si="22"/>
        <v/>
      </c>
      <c r="Z11" s="315" t="str">
        <f t="shared" ca="1" si="23"/>
        <v/>
      </c>
      <c r="AA11" s="316" t="str">
        <f t="shared" ca="1" si="24"/>
        <v/>
      </c>
      <c r="AC11" s="310" t="e">
        <f t="shared" ca="1" si="25"/>
        <v>#N/A</v>
      </c>
      <c r="AD11" s="323" t="e">
        <f t="shared" ca="1" si="26"/>
        <v>#N/A</v>
      </c>
      <c r="AE11" s="324">
        <f t="shared" ca="1" si="5"/>
        <v>359.22967489678928</v>
      </c>
      <c r="AG11" s="306">
        <f t="shared" ca="1" si="27"/>
        <v>225.58078007719351</v>
      </c>
      <c r="AH11" s="304">
        <f t="shared" ca="1" si="28"/>
        <v>234.93740702790967</v>
      </c>
    </row>
    <row r="12" spans="1:248" x14ac:dyDescent="0.2">
      <c r="A12" s="347">
        <f t="shared" ca="1" si="6"/>
        <v>0.01</v>
      </c>
      <c r="B12" s="304">
        <f t="shared" ca="1" si="7"/>
        <v>3.7799999999999985</v>
      </c>
      <c r="D12" s="306">
        <f t="shared" ca="1" si="8"/>
        <v>71.199306225950195</v>
      </c>
      <c r="E12" s="307">
        <f t="shared" ca="1" si="9"/>
        <v>215.91347013705783</v>
      </c>
      <c r="F12" s="304">
        <f t="shared" ca="1" si="10"/>
        <v>227.34987968697672</v>
      </c>
      <c r="G12" s="306">
        <f t="shared" ca="1" si="11"/>
        <v>26.656553377994275</v>
      </c>
      <c r="H12" s="307">
        <f t="shared" ca="1" si="12"/>
        <v>84.411287089807672</v>
      </c>
      <c r="I12" s="304">
        <f t="shared" ca="1" si="13"/>
        <v>88.520264494361911</v>
      </c>
      <c r="J12" s="306">
        <f t="shared" ca="1" si="14"/>
        <v>88.344993930229876</v>
      </c>
      <c r="K12" s="307">
        <f t="shared" ca="1" si="15"/>
        <v>360.06299209418052</v>
      </c>
      <c r="L12" s="304">
        <f t="shared" ca="1" si="0"/>
        <v>370.74276288060736</v>
      </c>
      <c r="M12" s="306">
        <f t="shared" ca="1" si="16"/>
        <v>1.2649136047147735</v>
      </c>
      <c r="N12" s="304">
        <f t="shared" ca="1" si="17"/>
        <v>72.474210998835829</v>
      </c>
      <c r="P12" s="310">
        <f t="shared" ca="1" si="18"/>
        <v>4</v>
      </c>
      <c r="Q12" s="304">
        <f t="shared" ca="1" si="19"/>
        <v>1257.7399999999986</v>
      </c>
      <c r="R12" s="306">
        <f t="shared" ca="1" si="20"/>
        <v>0.61809336592663422</v>
      </c>
      <c r="S12" s="307">
        <f t="shared" ca="1" si="21"/>
        <v>5.2325951312625714</v>
      </c>
      <c r="T12" s="304">
        <f t="shared" ca="1" si="1"/>
        <v>51.331758237685825</v>
      </c>
      <c r="U12" s="311">
        <f t="shared" ca="1" si="2"/>
        <v>0</v>
      </c>
      <c r="V12" s="306">
        <f t="shared" ca="1" si="3"/>
        <v>1.1816723182058289</v>
      </c>
      <c r="W12" s="304">
        <f t="shared" ca="1" si="4"/>
        <v>20.282983532973972</v>
      </c>
      <c r="Y12" s="314" t="str">
        <f t="shared" ca="1" si="22"/>
        <v/>
      </c>
      <c r="Z12" s="315" t="str">
        <f t="shared" ca="1" si="23"/>
        <v/>
      </c>
      <c r="AA12" s="316" t="str">
        <f t="shared" ca="1" si="24"/>
        <v/>
      </c>
      <c r="AC12" s="310" t="e">
        <f t="shared" ca="1" si="25"/>
        <v>#N/A</v>
      </c>
      <c r="AD12" s="323" t="e">
        <f t="shared" ca="1" si="26"/>
        <v>#N/A</v>
      </c>
      <c r="AE12" s="324">
        <f t="shared" ca="1" si="5"/>
        <v>360.06299209418052</v>
      </c>
      <c r="AG12" s="306">
        <f t="shared" ca="1" si="27"/>
        <v>227.33072669179026</v>
      </c>
      <c r="AH12" s="304">
        <f t="shared" ca="1" si="28"/>
        <v>236.68634556681099</v>
      </c>
    </row>
    <row r="13" spans="1:248" x14ac:dyDescent="0.2">
      <c r="A13" s="347">
        <f t="shared" ca="1" si="6"/>
        <v>0.01</v>
      </c>
      <c r="B13" s="304">
        <f t="shared" ca="1" si="7"/>
        <v>3.7899999999999983</v>
      </c>
      <c r="D13" s="306">
        <f t="shared" ca="1" si="8"/>
        <v>71.801083223262452</v>
      </c>
      <c r="E13" s="307">
        <f t="shared" ca="1" si="9"/>
        <v>217.55704792155743</v>
      </c>
      <c r="F13" s="304">
        <f t="shared" ca="1" si="10"/>
        <v>229.09924629377701</v>
      </c>
      <c r="G13" s="306">
        <f t="shared" ca="1" si="11"/>
        <v>27.3745642102269</v>
      </c>
      <c r="H13" s="307">
        <f t="shared" ca="1" si="12"/>
        <v>86.586857569023252</v>
      </c>
      <c r="I13" s="304">
        <f t="shared" ca="1" si="13"/>
        <v>90.811071292977019</v>
      </c>
      <c r="J13" s="306">
        <f t="shared" ca="1" si="14"/>
        <v>88.615149518170981</v>
      </c>
      <c r="K13" s="307">
        <f t="shared" ca="1" si="15"/>
        <v>360.91798281747469</v>
      </c>
      <c r="L13" s="304">
        <f t="shared" ca="1" si="0"/>
        <v>371.63750489578251</v>
      </c>
      <c r="M13" s="306">
        <f t="shared" ca="1" si="16"/>
        <v>1.2645882991379109</v>
      </c>
      <c r="N13" s="304">
        <f t="shared" ca="1" si="17"/>
        <v>72.455572362229532</v>
      </c>
      <c r="P13" s="310">
        <f t="shared" ca="1" si="18"/>
        <v>4</v>
      </c>
      <c r="Q13" s="304">
        <f t="shared" ca="1" si="19"/>
        <v>1266.4319999999984</v>
      </c>
      <c r="R13" s="306">
        <f t="shared" ca="1" si="20"/>
        <v>0.62236489067470158</v>
      </c>
      <c r="S13" s="307">
        <f t="shared" ca="1" si="21"/>
        <v>5.226371482355824</v>
      </c>
      <c r="T13" s="304">
        <f t="shared" ca="1" si="1"/>
        <v>51.270704241910636</v>
      </c>
      <c r="U13" s="311">
        <f t="shared" ca="1" si="2"/>
        <v>0</v>
      </c>
      <c r="V13" s="306">
        <f t="shared" ca="1" si="3"/>
        <v>1.181571257806302</v>
      </c>
      <c r="W13" s="304">
        <f t="shared" ca="1" si="4"/>
        <v>21.344544267595111</v>
      </c>
      <c r="Y13" s="314" t="str">
        <f t="shared" ca="1" si="22"/>
        <v/>
      </c>
      <c r="Z13" s="315" t="str">
        <f t="shared" ca="1" si="23"/>
        <v/>
      </c>
      <c r="AA13" s="316" t="str">
        <f t="shared" ca="1" si="24"/>
        <v/>
      </c>
      <c r="AC13" s="310" t="e">
        <f t="shared" ca="1" si="25"/>
        <v>#N/A</v>
      </c>
      <c r="AD13" s="323" t="e">
        <f t="shared" ca="1" si="26"/>
        <v>#N/A</v>
      </c>
      <c r="AE13" s="324">
        <f t="shared" ca="1" si="5"/>
        <v>360.91798281747469</v>
      </c>
      <c r="AG13" s="306">
        <f t="shared" ca="1" si="27"/>
        <v>229.08019936325329</v>
      </c>
      <c r="AH13" s="304">
        <f t="shared" ca="1" si="28"/>
        <v>238.43483393287497</v>
      </c>
    </row>
    <row r="14" spans="1:248" x14ac:dyDescent="0.2">
      <c r="A14" s="347">
        <f t="shared" ca="1" si="6"/>
        <v>0.01</v>
      </c>
      <c r="B14" s="304">
        <f t="shared" ca="1" si="7"/>
        <v>3.799999999999998</v>
      </c>
      <c r="D14" s="306">
        <f t="shared" ca="1" si="8"/>
        <v>72.401958770046349</v>
      </c>
      <c r="E14" s="307">
        <f t="shared" ca="1" si="9"/>
        <v>219.2003339580555</v>
      </c>
      <c r="F14" s="304">
        <f t="shared" ca="1" si="10"/>
        <v>230.84806700742061</v>
      </c>
      <c r="G14" s="306">
        <f t="shared" ca="1" si="11"/>
        <v>28.098583797927365</v>
      </c>
      <c r="H14" s="307">
        <f t="shared" ca="1" si="12"/>
        <v>88.778860908603804</v>
      </c>
      <c r="I14" s="304">
        <f t="shared" ca="1" si="13"/>
        <v>93.119367242686764</v>
      </c>
      <c r="J14" s="306">
        <f t="shared" ca="1" si="14"/>
        <v>88.892515258211745</v>
      </c>
      <c r="K14" s="307">
        <f t="shared" ca="1" si="15"/>
        <v>361.7948114098628</v>
      </c>
      <c r="L14" s="304">
        <f t="shared" ca="1" si="0"/>
        <v>372.55518360644186</v>
      </c>
      <c r="M14" s="306">
        <f t="shared" ca="1" si="16"/>
        <v>1.2642707306409542</v>
      </c>
      <c r="N14" s="304">
        <f t="shared" ca="1" si="17"/>
        <v>72.437377027647599</v>
      </c>
      <c r="P14" s="310">
        <f t="shared" ca="1" si="18"/>
        <v>4</v>
      </c>
      <c r="Q14" s="304">
        <f t="shared" ca="1" si="19"/>
        <v>1275.1239999999982</v>
      </c>
      <c r="R14" s="306">
        <f t="shared" ca="1" si="20"/>
        <v>0.62663641542276882</v>
      </c>
      <c r="S14" s="307">
        <f t="shared" ca="1" si="21"/>
        <v>5.2201051182015963</v>
      </c>
      <c r="T14" s="304">
        <f t="shared" ca="1" si="1"/>
        <v>51.209231209557664</v>
      </c>
      <c r="U14" s="311">
        <f t="shared" ca="1" si="2"/>
        <v>0</v>
      </c>
      <c r="V14" s="306">
        <f t="shared" ca="1" si="3"/>
        <v>1.1814676249729488</v>
      </c>
      <c r="W14" s="304">
        <f t="shared" ca="1" si="4"/>
        <v>22.441466219133957</v>
      </c>
      <c r="Y14" s="314" t="str">
        <f t="shared" ca="1" si="22"/>
        <v/>
      </c>
      <c r="Z14" s="315" t="str">
        <f t="shared" ca="1" si="23"/>
        <v/>
      </c>
      <c r="AA14" s="316" t="str">
        <f t="shared" ca="1" si="24"/>
        <v/>
      </c>
      <c r="AC14" s="310" t="e">
        <f t="shared" ca="1" si="25"/>
        <v>#N/A</v>
      </c>
      <c r="AD14" s="323" t="e">
        <f t="shared" ca="1" si="26"/>
        <v>#N/A</v>
      </c>
      <c r="AE14" s="324">
        <f t="shared" ca="1" si="5"/>
        <v>361.7948114098628</v>
      </c>
      <c r="AG14" s="306">
        <f t="shared" ca="1" si="27"/>
        <v>230.82912541773334</v>
      </c>
      <c r="AH14" s="304">
        <f t="shared" ca="1" si="28"/>
        <v>240.18279849589479</v>
      </c>
    </row>
    <row r="15" spans="1:248" x14ac:dyDescent="0.2">
      <c r="A15" s="347">
        <f t="shared" ca="1" si="6"/>
        <v>0.01</v>
      </c>
      <c r="B15" s="304">
        <f t="shared" ca="1" si="7"/>
        <v>3.8099999999999978</v>
      </c>
      <c r="D15" s="306">
        <f t="shared" ca="1" si="8"/>
        <v>72.842600995064899</v>
      </c>
      <c r="E15" s="307">
        <f t="shared" ca="1" si="9"/>
        <v>220.33978934414512</v>
      </c>
      <c r="F15" s="304">
        <f t="shared" ca="1" si="10"/>
        <v>232.06823842988183</v>
      </c>
      <c r="G15" s="306">
        <f t="shared" ca="1" si="11"/>
        <v>28.827009807878014</v>
      </c>
      <c r="H15" s="307">
        <f t="shared" ca="1" si="12"/>
        <v>90.982258802045251</v>
      </c>
      <c r="I15" s="304">
        <f t="shared" ca="1" si="13"/>
        <v>95.439865418942389</v>
      </c>
      <c r="J15" s="306">
        <f t="shared" ca="1" si="14"/>
        <v>89.177143226240773</v>
      </c>
      <c r="K15" s="307">
        <f t="shared" ca="1" si="15"/>
        <v>362.69361700841603</v>
      </c>
      <c r="L15" s="304">
        <f t="shared" ca="1" si="0"/>
        <v>373.49594735772035</v>
      </c>
      <c r="M15" s="306">
        <f t="shared" ca="1" si="16"/>
        <v>1.2639605721954472</v>
      </c>
      <c r="N15" s="304">
        <f t="shared" ca="1" si="17"/>
        <v>72.419606257739716</v>
      </c>
      <c r="P15" s="310">
        <f t="shared" ca="1" si="18"/>
        <v>5</v>
      </c>
      <c r="Q15" s="304">
        <f t="shared" ca="1" si="19"/>
        <v>1281.0659999999993</v>
      </c>
      <c r="R15" s="306">
        <f t="shared" ca="1" si="20"/>
        <v>0.62955650286559228</v>
      </c>
      <c r="S15" s="307">
        <f t="shared" ca="1" si="21"/>
        <v>5.2138095531729407</v>
      </c>
      <c r="T15" s="304">
        <f t="shared" ca="1" si="1"/>
        <v>51.147471716626548</v>
      </c>
      <c r="U15" s="311">
        <f t="shared" ca="1" si="2"/>
        <v>0</v>
      </c>
      <c r="V15" s="306">
        <f t="shared" ca="1" si="3"/>
        <v>1.1813614039289777</v>
      </c>
      <c r="W15" s="304">
        <f t="shared" ca="1" si="4"/>
        <v>23.571747748072163</v>
      </c>
      <c r="Y15" s="314" t="str">
        <f t="shared" ca="1" si="22"/>
        <v/>
      </c>
      <c r="Z15" s="315" t="str">
        <f t="shared" ca="1" si="23"/>
        <v/>
      </c>
      <c r="AA15" s="316" t="str">
        <f t="shared" ca="1" si="24"/>
        <v/>
      </c>
      <c r="AC15" s="310" t="e">
        <f t="shared" ca="1" si="25"/>
        <v>#N/A</v>
      </c>
      <c r="AD15" s="323" t="e">
        <f t="shared" ca="1" si="26"/>
        <v>#N/A</v>
      </c>
      <c r="AE15" s="324">
        <f t="shared" ca="1" si="5"/>
        <v>362.69361700841603</v>
      </c>
      <c r="AG15" s="306">
        <f t="shared" ca="1" si="27"/>
        <v>232.04935856810999</v>
      </c>
      <c r="AH15" s="304">
        <f t="shared" ca="1" si="28"/>
        <v>241.40209206815214</v>
      </c>
    </row>
    <row r="16" spans="1:248" x14ac:dyDescent="0.2">
      <c r="A16" s="347">
        <f t="shared" ca="1" si="6"/>
        <v>0.01</v>
      </c>
      <c r="B16" s="304">
        <f t="shared" ca="1" si="7"/>
        <v>3.8199999999999976</v>
      </c>
      <c r="D16" s="306">
        <f t="shared" ca="1" si="8"/>
        <v>73.121931978859365</v>
      </c>
      <c r="E16" s="307">
        <f t="shared" ca="1" si="9"/>
        <v>220.97351114960298</v>
      </c>
      <c r="F16" s="304">
        <f t="shared" ca="1" si="10"/>
        <v>232.75761978097441</v>
      </c>
      <c r="G16" s="306">
        <f t="shared" ca="1" si="11"/>
        <v>29.558229127666607</v>
      </c>
      <c r="H16" s="307">
        <f t="shared" ca="1" si="12"/>
        <v>93.191993913541282</v>
      </c>
      <c r="I16" s="304">
        <f t="shared" ca="1" si="13"/>
        <v>97.767257498332</v>
      </c>
      <c r="J16" s="306">
        <f t="shared" ca="1" si="14"/>
        <v>89.469069420918501</v>
      </c>
      <c r="K16" s="307">
        <f t="shared" ca="1" si="15"/>
        <v>363.61448827199393</v>
      </c>
      <c r="L16" s="304">
        <f t="shared" ca="1" si="0"/>
        <v>374.45989166311142</v>
      </c>
      <c r="M16" s="306">
        <f t="shared" ca="1" si="16"/>
        <v>1.2636575005137465</v>
      </c>
      <c r="N16" s="304">
        <f t="shared" ca="1" si="17"/>
        <v>72.402241529488336</v>
      </c>
      <c r="P16" s="310">
        <f t="shared" ca="1" si="18"/>
        <v>5</v>
      </c>
      <c r="Q16" s="304">
        <f t="shared" ca="1" si="19"/>
        <v>1284.2579999999994</v>
      </c>
      <c r="R16" s="306">
        <f t="shared" ca="1" si="20"/>
        <v>0.63112515300317074</v>
      </c>
      <c r="S16" s="307">
        <f t="shared" ca="1" si="21"/>
        <v>5.2074983016429091</v>
      </c>
      <c r="T16" s="304">
        <f t="shared" ca="1" si="1"/>
        <v>51.085558339116943</v>
      </c>
      <c r="U16" s="311">
        <f t="shared" ca="1" si="2"/>
        <v>0</v>
      </c>
      <c r="V16" s="306">
        <f t="shared" ca="1" si="3"/>
        <v>1.1812525848846998</v>
      </c>
      <c r="W16" s="304">
        <f t="shared" ca="1" si="4"/>
        <v>24.733125880517257</v>
      </c>
      <c r="Y16" s="314" t="str">
        <f t="shared" ca="1" si="22"/>
        <v/>
      </c>
      <c r="Z16" s="315" t="str">
        <f t="shared" ca="1" si="23"/>
        <v/>
      </c>
      <c r="AA16" s="316" t="str">
        <f t="shared" ca="1" si="24"/>
        <v/>
      </c>
      <c r="AC16" s="310" t="e">
        <f t="shared" ca="1" si="25"/>
        <v>#N/A</v>
      </c>
      <c r="AD16" s="323" t="e">
        <f t="shared" ca="1" si="26"/>
        <v>#N/A</v>
      </c>
      <c r="AE16" s="324">
        <f t="shared" ca="1" si="5"/>
        <v>363.61448827199393</v>
      </c>
      <c r="AG16" s="306">
        <f t="shared" ca="1" si="27"/>
        <v>232.73875893088538</v>
      </c>
      <c r="AH16" s="304">
        <f t="shared" ca="1" si="28"/>
        <v>242.09057386618724</v>
      </c>
    </row>
    <row r="17" spans="1:34" x14ac:dyDescent="0.2">
      <c r="A17" s="347">
        <f t="shared" ca="1" si="6"/>
        <v>0.01</v>
      </c>
      <c r="B17" s="304">
        <f t="shared" ca="1" si="7"/>
        <v>3.8299999999999974</v>
      </c>
      <c r="D17" s="306">
        <f t="shared" ca="1" si="8"/>
        <v>73.398942004254835</v>
      </c>
      <c r="E17" s="307">
        <f t="shared" ca="1" si="9"/>
        <v>221.60419355594757</v>
      </c>
      <c r="F17" s="304">
        <f t="shared" ca="1" si="10"/>
        <v>233.44340489490347</v>
      </c>
      <c r="G17" s="306">
        <f t="shared" ca="1" si="11"/>
        <v>30.292218547709155</v>
      </c>
      <c r="H17" s="307">
        <f t="shared" ca="1" si="12"/>
        <v>95.408035849100756</v>
      </c>
      <c r="I17" s="304">
        <f t="shared" ca="1" si="13"/>
        <v>100.10150752673744</v>
      </c>
      <c r="J17" s="306">
        <f t="shared" ca="1" si="14"/>
        <v>89.768321659295381</v>
      </c>
      <c r="K17" s="307">
        <f t="shared" ca="1" si="15"/>
        <v>364.55748842080715</v>
      </c>
      <c r="L17" s="304">
        <f t="shared" ca="1" si="0"/>
        <v>375.44708540247541</v>
      </c>
      <c r="M17" s="306">
        <f t="shared" ca="1" si="16"/>
        <v>1.263361212983219</v>
      </c>
      <c r="N17" s="304">
        <f t="shared" ca="1" si="17"/>
        <v>72.385265504466759</v>
      </c>
      <c r="P17" s="310">
        <f t="shared" ca="1" si="18"/>
        <v>5</v>
      </c>
      <c r="Q17" s="304">
        <f t="shared" ca="1" si="19"/>
        <v>1287.4499999999991</v>
      </c>
      <c r="R17" s="306">
        <f t="shared" ca="1" si="20"/>
        <v>0.63269380314074897</v>
      </c>
      <c r="S17" s="307">
        <f t="shared" ca="1" si="21"/>
        <v>5.2011713636115013</v>
      </c>
      <c r="T17" s="304">
        <f t="shared" ca="1" si="1"/>
        <v>51.023491077028829</v>
      </c>
      <c r="U17" s="311">
        <f t="shared" ca="1" si="2"/>
        <v>0</v>
      </c>
      <c r="V17" s="306">
        <f t="shared" ca="1" si="3"/>
        <v>1.1811411610765996</v>
      </c>
      <c r="W17" s="304">
        <f t="shared" ca="1" si="4"/>
        <v>25.925814580639926</v>
      </c>
      <c r="Y17" s="314" t="str">
        <f t="shared" ca="1" si="22"/>
        <v/>
      </c>
      <c r="Z17" s="315" t="str">
        <f t="shared" ca="1" si="23"/>
        <v/>
      </c>
      <c r="AA17" s="316" t="str">
        <f t="shared" ca="1" si="24"/>
        <v/>
      </c>
      <c r="AC17" s="310" t="e">
        <f t="shared" ca="1" si="25"/>
        <v>#N/A</v>
      </c>
      <c r="AD17" s="323" t="e">
        <f t="shared" ca="1" si="26"/>
        <v>#N/A</v>
      </c>
      <c r="AE17" s="324">
        <f t="shared" ca="1" si="5"/>
        <v>364.55748842080715</v>
      </c>
      <c r="AG17" s="306">
        <f t="shared" ca="1" si="27"/>
        <v>233.42456346349411</v>
      </c>
      <c r="AH17" s="304">
        <f t="shared" ca="1" si="28"/>
        <v>242.77547995317306</v>
      </c>
    </row>
    <row r="18" spans="1:34" x14ac:dyDescent="0.2">
      <c r="A18" s="347">
        <f t="shared" ca="1" si="6"/>
        <v>0.01</v>
      </c>
      <c r="B18" s="304">
        <f t="shared" ca="1" si="7"/>
        <v>3.8399999999999972</v>
      </c>
      <c r="D18" s="306">
        <f t="shared" ca="1" si="8"/>
        <v>73.673670178821666</v>
      </c>
      <c r="E18" s="307">
        <f t="shared" ca="1" si="9"/>
        <v>222.23177516695674</v>
      </c>
      <c r="F18" s="304">
        <f t="shared" ca="1" si="10"/>
        <v>234.1255466015501</v>
      </c>
      <c r="G18" s="306">
        <f t="shared" ca="1" si="11"/>
        <v>31.028955249497372</v>
      </c>
      <c r="H18" s="307">
        <f t="shared" ca="1" si="12"/>
        <v>97.63035360077032</v>
      </c>
      <c r="I18" s="304">
        <f t="shared" ca="1" si="13"/>
        <v>102.44257907768018</v>
      </c>
      <c r="J18" s="306">
        <f t="shared" ca="1" si="14"/>
        <v>90.074927528281407</v>
      </c>
      <c r="K18" s="307">
        <f t="shared" ca="1" si="15"/>
        <v>365.52268036805651</v>
      </c>
      <c r="L18" s="304">
        <f t="shared" ca="1" si="0"/>
        <v>376.45759712439531</v>
      </c>
      <c r="M18" s="306">
        <f t="shared" ca="1" si="16"/>
        <v>1.2630714259336022</v>
      </c>
      <c r="N18" s="304">
        <f t="shared" ca="1" si="17"/>
        <v>72.368661929566159</v>
      </c>
      <c r="P18" s="310">
        <f t="shared" ca="1" si="18"/>
        <v>5</v>
      </c>
      <c r="Q18" s="304">
        <f t="shared" ca="1" si="19"/>
        <v>1290.6419999999991</v>
      </c>
      <c r="R18" s="306">
        <f t="shared" ca="1" si="20"/>
        <v>0.63426245327832731</v>
      </c>
      <c r="S18" s="307">
        <f t="shared" ca="1" si="21"/>
        <v>5.1948287390787184</v>
      </c>
      <c r="T18" s="304">
        <f t="shared" ca="1" si="1"/>
        <v>50.961269930362228</v>
      </c>
      <c r="U18" s="311">
        <f t="shared" ca="1" si="2"/>
        <v>0</v>
      </c>
      <c r="V18" s="306">
        <f t="shared" ca="1" si="3"/>
        <v>1.1810271257970213</v>
      </c>
      <c r="W18" s="304">
        <f t="shared" ca="1" si="4"/>
        <v>27.150026028295837</v>
      </c>
      <c r="Y18" s="314" t="str">
        <f t="shared" ca="1" si="22"/>
        <v/>
      </c>
      <c r="Z18" s="315" t="str">
        <f t="shared" ca="1" si="23"/>
        <v/>
      </c>
      <c r="AA18" s="316" t="str">
        <f t="shared" ca="1" si="24"/>
        <v/>
      </c>
      <c r="AC18" s="310" t="e">
        <f t="shared" ca="1" si="25"/>
        <v>#N/A</v>
      </c>
      <c r="AD18" s="323" t="e">
        <f t="shared" ca="1" si="26"/>
        <v>#N/A</v>
      </c>
      <c r="AE18" s="324">
        <f t="shared" ca="1" si="5"/>
        <v>365.52268036805651</v>
      </c>
      <c r="AG18" s="306">
        <f t="shared" ca="1" si="27"/>
        <v>234.10672495564171</v>
      </c>
      <c r="AH18" s="304">
        <f t="shared" ca="1" si="28"/>
        <v>243.45676228080069</v>
      </c>
    </row>
    <row r="19" spans="1:34" x14ac:dyDescent="0.2">
      <c r="A19" s="347">
        <f t="shared" ca="1" si="6"/>
        <v>0.01</v>
      </c>
      <c r="B19" s="304">
        <f t="shared" ca="1" si="7"/>
        <v>3.849999999999997</v>
      </c>
      <c r="D19" s="306">
        <f t="shared" ca="1" si="8"/>
        <v>73.946152059534072</v>
      </c>
      <c r="E19" s="307">
        <f t="shared" ca="1" si="9"/>
        <v>222.8561956530292</v>
      </c>
      <c r="F19" s="304">
        <f t="shared" ca="1" si="10"/>
        <v>234.80399772012606</v>
      </c>
      <c r="G19" s="306">
        <f t="shared" ca="1" si="11"/>
        <v>31.768416770092713</v>
      </c>
      <c r="H19" s="307">
        <f t="shared" ca="1" si="12"/>
        <v>99.858915557300605</v>
      </c>
      <c r="I19" s="304">
        <f t="shared" ca="1" si="13"/>
        <v>104.79043525226146</v>
      </c>
      <c r="J19" s="306">
        <f t="shared" ca="1" si="14"/>
        <v>90.388914388379362</v>
      </c>
      <c r="K19" s="307">
        <f t="shared" ca="1" si="15"/>
        <v>366.51012671384689</v>
      </c>
      <c r="L19" s="304">
        <f t="shared" ca="1" si="0"/>
        <v>377.49149504076229</v>
      </c>
      <c r="M19" s="306">
        <f t="shared" ca="1" si="16"/>
        <v>1.2627878730825461</v>
      </c>
      <c r="N19" s="304">
        <f t="shared" ca="1" si="17"/>
        <v>72.352415547931741</v>
      </c>
      <c r="P19" s="310">
        <f t="shared" ca="1" si="18"/>
        <v>5</v>
      </c>
      <c r="Q19" s="304">
        <f t="shared" ca="1" si="19"/>
        <v>1293.8339999999992</v>
      </c>
      <c r="R19" s="306">
        <f t="shared" ca="1" si="20"/>
        <v>0.63583110341590565</v>
      </c>
      <c r="S19" s="307">
        <f t="shared" ca="1" si="21"/>
        <v>5.1884704280445595</v>
      </c>
      <c r="T19" s="304">
        <f t="shared" ca="1" si="1"/>
        <v>50.898894899117131</v>
      </c>
      <c r="U19" s="311">
        <f t="shared" ca="1" si="2"/>
        <v>0</v>
      </c>
      <c r="V19" s="306">
        <f t="shared" ca="1" si="3"/>
        <v>1.1809104723950168</v>
      </c>
      <c r="W19" s="304">
        <f t="shared" ca="1" si="4"/>
        <v>28.405970571615061</v>
      </c>
      <c r="Y19" s="314" t="str">
        <f t="shared" ca="1" si="22"/>
        <v/>
      </c>
      <c r="Z19" s="315" t="str">
        <f t="shared" ca="1" si="23"/>
        <v/>
      </c>
      <c r="AA19" s="316" t="str">
        <f t="shared" ca="1" si="24"/>
        <v/>
      </c>
      <c r="AC19" s="310" t="e">
        <f t="shared" ca="1" si="25"/>
        <v>#N/A</v>
      </c>
      <c r="AD19" s="323" t="e">
        <f t="shared" ca="1" si="26"/>
        <v>#N/A</v>
      </c>
      <c r="AE19" s="324">
        <f t="shared" ca="1" si="5"/>
        <v>366.51012671384689</v>
      </c>
      <c r="AG19" s="306">
        <f t="shared" ca="1" si="27"/>
        <v>234.78519618895331</v>
      </c>
      <c r="AH19" s="304">
        <f t="shared" ca="1" si="28"/>
        <v>244.13437284427073</v>
      </c>
    </row>
    <row r="20" spans="1:34" x14ac:dyDescent="0.2">
      <c r="A20" s="347">
        <f t="shared" ca="1" si="6"/>
        <v>0.01</v>
      </c>
      <c r="B20" s="304">
        <f t="shared" ca="1" si="7"/>
        <v>3.8599999999999968</v>
      </c>
      <c r="D20" s="306">
        <f t="shared" ca="1" si="8"/>
        <v>74.216419952382509</v>
      </c>
      <c r="E20" s="307">
        <f t="shared" ca="1" si="9"/>
        <v>223.47739567428229</v>
      </c>
      <c r="F20" s="304">
        <f t="shared" ca="1" si="10"/>
        <v>235.47871107152793</v>
      </c>
      <c r="G20" s="306">
        <f t="shared" ca="1" si="11"/>
        <v>32.510580969616541</v>
      </c>
      <c r="H20" s="307">
        <f t="shared" ca="1" si="12"/>
        <v>102.09368951404343</v>
      </c>
      <c r="I20" s="304">
        <f t="shared" ca="1" si="13"/>
        <v>107.14503867922161</v>
      </c>
      <c r="J20" s="306">
        <f t="shared" ca="1" si="14"/>
        <v>90.710309377077905</v>
      </c>
      <c r="K20" s="307">
        <f t="shared" ca="1" si="15"/>
        <v>367.51988973920362</v>
      </c>
      <c r="L20" s="304">
        <f t="shared" ca="1" si="0"/>
        <v>378.5488470213607</v>
      </c>
      <c r="M20" s="306">
        <f t="shared" ca="1" si="16"/>
        <v>1.2625103041377628</v>
      </c>
      <c r="N20" s="304">
        <f t="shared" ca="1" si="17"/>
        <v>72.336512018871758</v>
      </c>
      <c r="P20" s="310">
        <f t="shared" ca="1" si="18"/>
        <v>5</v>
      </c>
      <c r="Q20" s="304">
        <f t="shared" ca="1" si="19"/>
        <v>1297.0259999999989</v>
      </c>
      <c r="R20" s="306">
        <f t="shared" ca="1" si="20"/>
        <v>0.63739975355348399</v>
      </c>
      <c r="S20" s="307">
        <f t="shared" ca="1" si="21"/>
        <v>5.1820964305090245</v>
      </c>
      <c r="T20" s="304">
        <f t="shared" ca="1" si="1"/>
        <v>50.836365983293533</v>
      </c>
      <c r="U20" s="311">
        <f t="shared" ca="1" si="2"/>
        <v>0</v>
      </c>
      <c r="V20" s="306">
        <f t="shared" ca="1" si="3"/>
        <v>1.1807911942771852</v>
      </c>
      <c r="W20" s="304">
        <f t="shared" ca="1" si="4"/>
        <v>29.69385667954143</v>
      </c>
      <c r="Y20" s="314" t="str">
        <f t="shared" ca="1" si="22"/>
        <v/>
      </c>
      <c r="Z20" s="315" t="str">
        <f t="shared" ca="1" si="23"/>
        <v/>
      </c>
      <c r="AA20" s="316" t="str">
        <f t="shared" ca="1" si="24"/>
        <v/>
      </c>
      <c r="AC20" s="310" t="e">
        <f t="shared" ca="1" si="25"/>
        <v>#N/A</v>
      </c>
      <c r="AD20" s="323" t="e">
        <f t="shared" ca="1" si="26"/>
        <v>#N/A</v>
      </c>
      <c r="AE20" s="324">
        <f t="shared" ca="1" si="5"/>
        <v>367.51988973920362</v>
      </c>
      <c r="AG20" s="306">
        <f t="shared" ca="1" si="27"/>
        <v>235.45992994911853</v>
      </c>
      <c r="AH20" s="304">
        <f t="shared" ca="1" si="28"/>
        <v>244.80826369025525</v>
      </c>
    </row>
    <row r="21" spans="1:34" x14ac:dyDescent="0.2">
      <c r="A21" s="347">
        <f t="shared" ca="1" si="6"/>
        <v>0.01</v>
      </c>
      <c r="B21" s="304">
        <f t="shared" ca="1" si="7"/>
        <v>3.8699999999999966</v>
      </c>
      <c r="D21" s="306">
        <f t="shared" ca="1" si="8"/>
        <v>74.484503181774471</v>
      </c>
      <c r="E21" s="307">
        <f t="shared" ca="1" si="9"/>
        <v>224.09531681223149</v>
      </c>
      <c r="F21" s="304">
        <f t="shared" ca="1" si="10"/>
        <v>236.14963949032438</v>
      </c>
      <c r="G21" s="306">
        <f t="shared" ca="1" si="11"/>
        <v>33.255426001434287</v>
      </c>
      <c r="H21" s="307">
        <f t="shared" ca="1" si="12"/>
        <v>104.33464268216575</v>
      </c>
      <c r="I21" s="304">
        <f t="shared" ca="1" si="13"/>
        <v>109.50635151511567</v>
      </c>
      <c r="J21" s="306">
        <f t="shared" ca="1" si="14"/>
        <v>91.039139411933164</v>
      </c>
      <c r="K21" s="307">
        <f t="shared" ca="1" si="15"/>
        <v>368.55203140018466</v>
      </c>
      <c r="L21" s="304">
        <f t="shared" ca="1" si="0"/>
        <v>379.62972058845457</v>
      </c>
      <c r="M21" s="306">
        <f t="shared" ca="1" si="16"/>
        <v>1.2622384835371938</v>
      </c>
      <c r="N21" s="304">
        <f t="shared" ca="1" si="17"/>
        <v>72.32093784567445</v>
      </c>
      <c r="P21" s="310">
        <f t="shared" ca="1" si="18"/>
        <v>5</v>
      </c>
      <c r="Q21" s="304">
        <f t="shared" ca="1" si="19"/>
        <v>1300.2179999999989</v>
      </c>
      <c r="R21" s="306">
        <f t="shared" ca="1" si="20"/>
        <v>0.63896840369106234</v>
      </c>
      <c r="S21" s="307">
        <f t="shared" ca="1" si="21"/>
        <v>5.1757067464721143</v>
      </c>
      <c r="T21" s="304">
        <f t="shared" ca="1" si="1"/>
        <v>50.773683182891446</v>
      </c>
      <c r="U21" s="311">
        <f t="shared" ca="1" si="2"/>
        <v>0</v>
      </c>
      <c r="V21" s="306">
        <f t="shared" ca="1" si="3"/>
        <v>1.1806692849084974</v>
      </c>
      <c r="W21" s="304">
        <f t="shared" ca="1" si="4"/>
        <v>31.013890894336537</v>
      </c>
      <c r="Y21" s="314" t="str">
        <f t="shared" ca="1" si="22"/>
        <v/>
      </c>
      <c r="Z21" s="315" t="str">
        <f t="shared" ca="1" si="23"/>
        <v/>
      </c>
      <c r="AA21" s="316" t="str">
        <f t="shared" ca="1" si="24"/>
        <v/>
      </c>
      <c r="AC21" s="310" t="e">
        <f t="shared" ca="1" si="25"/>
        <v>#N/A</v>
      </c>
      <c r="AD21" s="323" t="e">
        <f t="shared" ca="1" si="26"/>
        <v>#N/A</v>
      </c>
      <c r="AE21" s="324">
        <f t="shared" ca="1" si="5"/>
        <v>368.55203140018466</v>
      </c>
      <c r="AG21" s="306">
        <f t="shared" ca="1" si="27"/>
        <v>236.13087903769005</v>
      </c>
      <c r="AH21" s="304">
        <f t="shared" ca="1" si="28"/>
        <v>245.47838692493104</v>
      </c>
    </row>
    <row r="22" spans="1:34" x14ac:dyDescent="0.2">
      <c r="A22" s="347">
        <f t="shared" ca="1" si="6"/>
        <v>0.01</v>
      </c>
      <c r="B22" s="304">
        <f t="shared" ca="1" si="7"/>
        <v>3.8799999999999963</v>
      </c>
      <c r="D22" s="306">
        <f t="shared" ca="1" si="8"/>
        <v>74.750428333336231</v>
      </c>
      <c r="E22" s="307">
        <f t="shared" ca="1" si="9"/>
        <v>224.7099015090381</v>
      </c>
      <c r="F22" s="304">
        <f t="shared" ca="1" si="10"/>
        <v>236.81673583642444</v>
      </c>
      <c r="G22" s="306">
        <f t="shared" ca="1" si="11"/>
        <v>34.00293028476765</v>
      </c>
      <c r="H22" s="307">
        <f t="shared" ca="1" si="12"/>
        <v>106.58174169725613</v>
      </c>
      <c r="I22" s="304">
        <f t="shared" ca="1" si="13"/>
        <v>111.87433544460229</v>
      </c>
      <c r="J22" s="306">
        <f t="shared" ca="1" si="14"/>
        <v>91.375431193364179</v>
      </c>
      <c r="K22" s="307">
        <f t="shared" ca="1" si="15"/>
        <v>369.60661332208178</v>
      </c>
      <c r="L22" s="304">
        <f t="shared" ca="1" si="0"/>
        <v>380.73418291137466</v>
      </c>
      <c r="M22" s="306">
        <f t="shared" ca="1" si="16"/>
        <v>1.2619721893111391</v>
      </c>
      <c r="N22" s="304">
        <f t="shared" ca="1" si="17"/>
        <v>72.305680310412811</v>
      </c>
      <c r="P22" s="310">
        <f t="shared" ca="1" si="18"/>
        <v>5</v>
      </c>
      <c r="Q22" s="304">
        <f t="shared" ca="1" si="19"/>
        <v>1303.4099999999989</v>
      </c>
      <c r="R22" s="306">
        <f t="shared" ca="1" si="20"/>
        <v>0.64053705382864068</v>
      </c>
      <c r="S22" s="307">
        <f t="shared" ca="1" si="21"/>
        <v>5.169301375933828</v>
      </c>
      <c r="T22" s="304">
        <f t="shared" ca="1" si="1"/>
        <v>50.710846497910858</v>
      </c>
      <c r="U22" s="311">
        <f t="shared" ca="1" si="2"/>
        <v>0</v>
      </c>
      <c r="V22" s="306">
        <f t="shared" ca="1" si="3"/>
        <v>1.1805447378131073</v>
      </c>
      <c r="W22" s="304">
        <f t="shared" ca="1" si="4"/>
        <v>32.36627778406271</v>
      </c>
      <c r="Y22" s="314" t="str">
        <f t="shared" ca="1" si="22"/>
        <v/>
      </c>
      <c r="Z22" s="315" t="str">
        <f t="shared" ca="1" si="23"/>
        <v/>
      </c>
      <c r="AA22" s="316" t="str">
        <f t="shared" ca="1" si="24"/>
        <v/>
      </c>
      <c r="AC22" s="310" t="e">
        <f t="shared" ca="1" si="25"/>
        <v>#N/A</v>
      </c>
      <c r="AD22" s="323" t="e">
        <f t="shared" ca="1" si="26"/>
        <v>#N/A</v>
      </c>
      <c r="AE22" s="324">
        <f t="shared" ca="1" si="5"/>
        <v>369.60661332208178</v>
      </c>
      <c r="AG22" s="306">
        <f t="shared" ca="1" si="27"/>
        <v>236.79799628358151</v>
      </c>
      <c r="AH22" s="304">
        <f t="shared" ca="1" si="28"/>
        <v>246.14469472208043</v>
      </c>
    </row>
    <row r="23" spans="1:34" x14ac:dyDescent="0.2">
      <c r="A23" s="347">
        <f t="shared" ca="1" si="6"/>
        <v>0.01</v>
      </c>
      <c r="B23" s="304">
        <f t="shared" ca="1" si="7"/>
        <v>3.8899999999999961</v>
      </c>
      <c r="D23" s="306">
        <f t="shared" ca="1" si="8"/>
        <v>75.014219473235741</v>
      </c>
      <c r="E23" s="307">
        <f t="shared" ca="1" si="9"/>
        <v>225.32109301345398</v>
      </c>
      <c r="F23" s="304">
        <f t="shared" ca="1" si="10"/>
        <v>237.47995300647241</v>
      </c>
      <c r="G23" s="306">
        <f t="shared" ca="1" si="11"/>
        <v>34.753072479500005</v>
      </c>
      <c r="H23" s="307">
        <f t="shared" ca="1" si="12"/>
        <v>108.83495262739068</v>
      </c>
      <c r="I23" s="304">
        <f t="shared" ca="1" si="13"/>
        <v>114.24895168084367</v>
      </c>
      <c r="J23" s="306">
        <f t="shared" ca="1" si="14"/>
        <v>91.719211207185523</v>
      </c>
      <c r="K23" s="307">
        <f t="shared" ca="1" si="15"/>
        <v>370.683696793705</v>
      </c>
      <c r="L23" s="304">
        <f t="shared" ca="1" si="0"/>
        <v>381.86230080110784</v>
      </c>
      <c r="M23" s="306">
        <f t="shared" ca="1" si="16"/>
        <v>1.2617112120524248</v>
      </c>
      <c r="N23" s="304">
        <f t="shared" ca="1" si="17"/>
        <v>72.290727414939582</v>
      </c>
      <c r="P23" s="310">
        <f t="shared" ca="1" si="18"/>
        <v>5</v>
      </c>
      <c r="Q23" s="304">
        <f t="shared" ca="1" si="19"/>
        <v>1306.6019999999987</v>
      </c>
      <c r="R23" s="306">
        <f t="shared" ca="1" si="20"/>
        <v>0.64210570396621902</v>
      </c>
      <c r="S23" s="307">
        <f t="shared" ca="1" si="21"/>
        <v>5.1628803188941657</v>
      </c>
      <c r="T23" s="304">
        <f t="shared" ca="1" si="1"/>
        <v>50.647855928351767</v>
      </c>
      <c r="U23" s="311">
        <f t="shared" ca="1" si="2"/>
        <v>0</v>
      </c>
      <c r="V23" s="306">
        <f t="shared" ca="1" si="3"/>
        <v>1.1804175465751541</v>
      </c>
      <c r="W23" s="304">
        <f t="shared" ca="1" si="4"/>
        <v>33.751219895060196</v>
      </c>
      <c r="Y23" s="314" t="str">
        <f t="shared" ca="1" si="22"/>
        <v/>
      </c>
      <c r="Z23" s="315" t="str">
        <f t="shared" ca="1" si="23"/>
        <v/>
      </c>
      <c r="AA23" s="316" t="str">
        <f t="shared" ca="1" si="24"/>
        <v/>
      </c>
      <c r="AC23" s="310" t="e">
        <f t="shared" ca="1" si="25"/>
        <v>#N/A</v>
      </c>
      <c r="AD23" s="323" t="e">
        <f t="shared" ca="1" si="26"/>
        <v>#N/A</v>
      </c>
      <c r="AE23" s="324">
        <f t="shared" ca="1" si="5"/>
        <v>370.683696793705</v>
      </c>
      <c r="AG23" s="306">
        <f t="shared" ca="1" si="27"/>
        <v>237.46123455430831</v>
      </c>
      <c r="AH23" s="304">
        <f t="shared" ca="1" si="28"/>
        <v>246.80713933126069</v>
      </c>
    </row>
    <row r="24" spans="1:34" x14ac:dyDescent="0.2">
      <c r="A24" s="347">
        <f t="shared" ca="1" si="6"/>
        <v>0.01</v>
      </c>
      <c r="B24" s="304">
        <f t="shared" ca="1" si="7"/>
        <v>3.8999999999999959</v>
      </c>
      <c r="D24" s="306">
        <f t="shared" ca="1" si="8"/>
        <v>75.275898346727189</v>
      </c>
      <c r="E24" s="307">
        <f t="shared" ca="1" si="9"/>
        <v>225.92883533270262</v>
      </c>
      <c r="F24" s="304">
        <f t="shared" ca="1" si="10"/>
        <v>238.1392439450043</v>
      </c>
      <c r="G24" s="306">
        <f t="shared" ca="1" si="11"/>
        <v>35.505831462967279</v>
      </c>
      <c r="H24" s="307">
        <f t="shared" ca="1" si="12"/>
        <v>111.0942409807177</v>
      </c>
      <c r="I24" s="304">
        <f t="shared" ca="1" si="13"/>
        <v>116.63016096601433</v>
      </c>
      <c r="J24" s="306">
        <f t="shared" ca="1" si="14"/>
        <v>92.070505726897863</v>
      </c>
      <c r="K24" s="307">
        <f t="shared" ca="1" si="15"/>
        <v>371.78334276174553</v>
      </c>
      <c r="L24" s="304">
        <f t="shared" ca="1" si="0"/>
        <v>383.01414070488875</v>
      </c>
      <c r="M24" s="306">
        <f t="shared" ca="1" si="16"/>
        <v>1.2614553539825135</v>
      </c>
      <c r="N24" s="304">
        <f t="shared" ca="1" si="17"/>
        <v>72.276067827379308</v>
      </c>
      <c r="P24" s="310">
        <f t="shared" ca="1" si="18"/>
        <v>5</v>
      </c>
      <c r="Q24" s="304">
        <f t="shared" ca="1" si="19"/>
        <v>1309.7939999999987</v>
      </c>
      <c r="R24" s="306">
        <f t="shared" ca="1" si="20"/>
        <v>0.64367435410379736</v>
      </c>
      <c r="S24" s="307">
        <f t="shared" ca="1" si="21"/>
        <v>5.1564435753531273</v>
      </c>
      <c r="T24" s="304">
        <f t="shared" ca="1" si="1"/>
        <v>50.584711474214181</v>
      </c>
      <c r="U24" s="311">
        <f t="shared" ca="1" si="2"/>
        <v>0</v>
      </c>
      <c r="V24" s="306">
        <f t="shared" ca="1" si="3"/>
        <v>1.1802877048395515</v>
      </c>
      <c r="W24" s="304">
        <f t="shared" ca="1" si="4"/>
        <v>35.168917704432943</v>
      </c>
      <c r="Y24" s="314" t="str">
        <f t="shared" ca="1" si="22"/>
        <v/>
      </c>
      <c r="Z24" s="315" t="str">
        <f t="shared" ca="1" si="23"/>
        <v/>
      </c>
      <c r="AA24" s="316" t="str">
        <f t="shared" ca="1" si="24"/>
        <v/>
      </c>
      <c r="AC24" s="310" t="e">
        <f t="shared" ca="1" si="25"/>
        <v>#N/A</v>
      </c>
      <c r="AD24" s="323" t="e">
        <f t="shared" ca="1" si="26"/>
        <v>#N/A</v>
      </c>
      <c r="AE24" s="324">
        <f t="shared" ca="1" si="5"/>
        <v>371.78334276174553</v>
      </c>
      <c r="AG24" s="306">
        <f t="shared" ca="1" si="27"/>
        <v>238.12054676700407</v>
      </c>
      <c r="AH24" s="304">
        <f t="shared" ca="1" si="28"/>
        <v>247.46567308603812</v>
      </c>
    </row>
    <row r="25" spans="1:34" x14ac:dyDescent="0.2">
      <c r="A25" s="347">
        <f t="shared" ca="1" si="6"/>
        <v>0.01</v>
      </c>
      <c r="B25" s="304">
        <f t="shared" ca="1" si="7"/>
        <v>3.9099999999999957</v>
      </c>
      <c r="D25" s="306">
        <f t="shared" ca="1" si="8"/>
        <v>75.470617879736167</v>
      </c>
      <c r="E25" s="307">
        <f t="shared" ca="1" si="9"/>
        <v>226.33011175713446</v>
      </c>
      <c r="F25" s="304">
        <f t="shared" ca="1" si="10"/>
        <v>238.58150316222364</v>
      </c>
      <c r="G25" s="306">
        <f t="shared" ca="1" si="11"/>
        <v>36.260537641764643</v>
      </c>
      <c r="H25" s="307">
        <f t="shared" ca="1" si="12"/>
        <v>113.35754209828904</v>
      </c>
      <c r="I25" s="304">
        <f t="shared" ca="1" si="13"/>
        <v>119.01579282026064</v>
      </c>
      <c r="J25" s="306">
        <f t="shared" ca="1" si="14"/>
        <v>92.429337572421517</v>
      </c>
      <c r="K25" s="307">
        <f t="shared" ca="1" si="15"/>
        <v>372.90560167714057</v>
      </c>
      <c r="L25" s="304">
        <f t="shared" ca="1" si="0"/>
        <v>384.18975807049685</v>
      </c>
      <c r="M25" s="306">
        <f t="shared" ca="1" si="16"/>
        <v>1.2612044236106597</v>
      </c>
      <c r="N25" s="304">
        <f t="shared" ca="1" si="17"/>
        <v>72.261690576120429</v>
      </c>
      <c r="P25" s="310">
        <f t="shared" ca="1" si="18"/>
        <v>6</v>
      </c>
      <c r="Q25" s="304">
        <f t="shared" ca="1" si="19"/>
        <v>1311.8899999999996</v>
      </c>
      <c r="R25" s="306">
        <f t="shared" ca="1" si="20"/>
        <v>0.64470439504626775</v>
      </c>
      <c r="S25" s="307">
        <f t="shared" ca="1" si="21"/>
        <v>5.1499965314026648</v>
      </c>
      <c r="T25" s="304">
        <f t="shared" ca="1" si="1"/>
        <v>50.521465973060145</v>
      </c>
      <c r="U25" s="311">
        <f t="shared" ca="1" si="2"/>
        <v>0</v>
      </c>
      <c r="V25" s="306">
        <f t="shared" ca="1" si="3"/>
        <v>1.1801552075108139</v>
      </c>
      <c r="W25" s="304">
        <f t="shared" ca="1" si="4"/>
        <v>36.618258437301016</v>
      </c>
      <c r="Y25" s="314" t="str">
        <f t="shared" ca="1" si="22"/>
        <v/>
      </c>
      <c r="Z25" s="315" t="str">
        <f t="shared" ca="1" si="23"/>
        <v/>
      </c>
      <c r="AA25" s="316" t="str">
        <f t="shared" ca="1" si="24"/>
        <v/>
      </c>
      <c r="AC25" s="310" t="e">
        <f t="shared" ca="1" si="25"/>
        <v>#N/A</v>
      </c>
      <c r="AD25" s="323" t="e">
        <f t="shared" ca="1" si="26"/>
        <v>#N/A</v>
      </c>
      <c r="AE25" s="324">
        <f t="shared" ca="1" si="5"/>
        <v>372.90560167714057</v>
      </c>
      <c r="AG25" s="306">
        <f t="shared" ca="1" si="27"/>
        <v>238.56281072690533</v>
      </c>
      <c r="AH25" s="304">
        <f t="shared" ca="1" si="28"/>
        <v>247.90717323994701</v>
      </c>
    </row>
    <row r="26" spans="1:34" x14ac:dyDescent="0.2">
      <c r="A26" s="347">
        <f t="shared" ca="1" si="6"/>
        <v>0.01</v>
      </c>
      <c r="B26" s="304">
        <f t="shared" ca="1" si="7"/>
        <v>3.9199999999999955</v>
      </c>
      <c r="D26" s="306">
        <f t="shared" ca="1" si="8"/>
        <v>75.597997361993777</v>
      </c>
      <c r="E26" s="307">
        <f t="shared" ca="1" si="9"/>
        <v>226.52414521240149</v>
      </c>
      <c r="F26" s="304">
        <f t="shared" ca="1" si="10"/>
        <v>238.80587423544083</v>
      </c>
      <c r="G26" s="306">
        <f t="shared" ca="1" si="11"/>
        <v>37.016517615384579</v>
      </c>
      <c r="H26" s="307">
        <f t="shared" ca="1" si="12"/>
        <v>115.62278355041306</v>
      </c>
      <c r="I26" s="304">
        <f t="shared" ca="1" si="13"/>
        <v>121.40366819958838</v>
      </c>
      <c r="J26" s="306">
        <f t="shared" ca="1" si="14"/>
        <v>92.795722848707257</v>
      </c>
      <c r="K26" s="307">
        <f t="shared" ca="1" si="15"/>
        <v>374.0505033053841</v>
      </c>
      <c r="L26" s="304">
        <f t="shared" ca="1" si="0"/>
        <v>385.38918666981982</v>
      </c>
      <c r="M26" s="306">
        <f t="shared" ca="1" si="16"/>
        <v>1.260958235628997</v>
      </c>
      <c r="N26" s="304">
        <f t="shared" ca="1" si="17"/>
        <v>72.247585043804321</v>
      </c>
      <c r="P26" s="310">
        <f t="shared" ca="1" si="18"/>
        <v>6</v>
      </c>
      <c r="Q26" s="304">
        <f t="shared" ca="1" si="19"/>
        <v>1312.8899999999996</v>
      </c>
      <c r="R26" s="306">
        <f t="shared" ca="1" si="20"/>
        <v>0.64519582679362941</v>
      </c>
      <c r="S26" s="307">
        <f t="shared" ca="1" si="21"/>
        <v>5.1435445731347285</v>
      </c>
      <c r="T26" s="304">
        <f t="shared" ca="1" si="1"/>
        <v>50.45817226245169</v>
      </c>
      <c r="U26" s="311">
        <f t="shared" ca="1" si="2"/>
        <v>0</v>
      </c>
      <c r="V26" s="306">
        <f t="shared" ca="1" si="3"/>
        <v>1.1800200519553283</v>
      </c>
      <c r="W26" s="304">
        <f t="shared" ca="1" si="4"/>
        <v>38.098017403351761</v>
      </c>
      <c r="Y26" s="314" t="str">
        <f t="shared" ca="1" si="22"/>
        <v/>
      </c>
      <c r="Z26" s="315" t="str">
        <f t="shared" ca="1" si="23"/>
        <v/>
      </c>
      <c r="AA26" s="316" t="str">
        <f t="shared" ca="1" si="24"/>
        <v/>
      </c>
      <c r="AC26" s="310" t="e">
        <f t="shared" ca="1" si="25"/>
        <v>#N/A</v>
      </c>
      <c r="AD26" s="323" t="e">
        <f t="shared" ca="1" si="26"/>
        <v>#N/A</v>
      </c>
      <c r="AE26" s="324">
        <f t="shared" ca="1" si="5"/>
        <v>374.0505033053841</v>
      </c>
      <c r="AG26" s="306">
        <f t="shared" ca="1" si="27"/>
        <v>238.78717002792897</v>
      </c>
      <c r="AH26" s="304">
        <f t="shared" ca="1" si="28"/>
        <v>248.13078285134333</v>
      </c>
    </row>
    <row r="27" spans="1:34" x14ac:dyDescent="0.2">
      <c r="A27" s="347">
        <f t="shared" ca="1" si="6"/>
        <v>0.01</v>
      </c>
      <c r="B27" s="304">
        <f t="shared" ca="1" si="7"/>
        <v>3.9299999999999953</v>
      </c>
      <c r="D27" s="306">
        <f t="shared" ca="1" si="8"/>
        <v>75.72279553155623</v>
      </c>
      <c r="E27" s="307">
        <f t="shared" ca="1" si="9"/>
        <v>226.71361058238753</v>
      </c>
      <c r="F27" s="304">
        <f t="shared" ca="1" si="10"/>
        <v>239.02510953122965</v>
      </c>
      <c r="G27" s="306">
        <f t="shared" ca="1" si="11"/>
        <v>37.773745570700143</v>
      </c>
      <c r="H27" s="307">
        <f t="shared" ca="1" si="12"/>
        <v>117.88991965623694</v>
      </c>
      <c r="I27" s="304">
        <f t="shared" ca="1" si="13"/>
        <v>123.79373575021472</v>
      </c>
      <c r="J27" s="306">
        <f t="shared" ca="1" si="14"/>
        <v>93.169674164637684</v>
      </c>
      <c r="K27" s="307">
        <f t="shared" ca="1" si="15"/>
        <v>375.21806682141732</v>
      </c>
      <c r="L27" s="304">
        <f t="shared" ca="1" si="0"/>
        <v>386.61244916989716</v>
      </c>
      <c r="M27" s="306">
        <f t="shared" ca="1" si="16"/>
        <v>1.2607166149541364</v>
      </c>
      <c r="N27" s="304">
        <f t="shared" ca="1" si="17"/>
        <v>72.233741198891707</v>
      </c>
      <c r="P27" s="310">
        <f t="shared" ca="1" si="18"/>
        <v>6</v>
      </c>
      <c r="Q27" s="304">
        <f t="shared" ca="1" si="19"/>
        <v>1313.8899999999996</v>
      </c>
      <c r="R27" s="306">
        <f t="shared" ca="1" si="20"/>
        <v>0.64568725854099107</v>
      </c>
      <c r="S27" s="307">
        <f t="shared" ca="1" si="21"/>
        <v>5.1370877005493183</v>
      </c>
      <c r="T27" s="304">
        <f t="shared" ca="1" si="1"/>
        <v>50.394830342388815</v>
      </c>
      <c r="U27" s="311">
        <f t="shared" ca="1" si="2"/>
        <v>0</v>
      </c>
      <c r="V27" s="306">
        <f t="shared" ca="1" si="3"/>
        <v>1.1798822368085762</v>
      </c>
      <c r="W27" s="304">
        <f t="shared" ca="1" si="4"/>
        <v>39.608224150056706</v>
      </c>
      <c r="Y27" s="314" t="str">
        <f t="shared" ca="1" si="22"/>
        <v/>
      </c>
      <c r="Z27" s="315" t="str">
        <f t="shared" ca="1" si="23"/>
        <v/>
      </c>
      <c r="AA27" s="316" t="str">
        <f t="shared" ca="1" si="24"/>
        <v/>
      </c>
      <c r="AC27" s="310" t="e">
        <f t="shared" ca="1" si="25"/>
        <v>#N/A</v>
      </c>
      <c r="AD27" s="323" t="e">
        <f t="shared" ca="1" si="26"/>
        <v>#N/A</v>
      </c>
      <c r="AE27" s="324">
        <f t="shared" ca="1" si="5"/>
        <v>375.21806682141732</v>
      </c>
      <c r="AG27" s="306">
        <f t="shared" ca="1" si="27"/>
        <v>239.00639370531331</v>
      </c>
      <c r="AH27" s="304">
        <f t="shared" ca="1" si="28"/>
        <v>248.34927043589795</v>
      </c>
    </row>
    <row r="28" spans="1:34" x14ac:dyDescent="0.2">
      <c r="A28" s="347">
        <f t="shared" ca="1" si="6"/>
        <v>0.01</v>
      </c>
      <c r="B28" s="304">
        <f t="shared" ca="1" si="7"/>
        <v>3.9399999999999951</v>
      </c>
      <c r="D28" s="306">
        <f t="shared" ca="1" si="8"/>
        <v>75.845040051547755</v>
      </c>
      <c r="E28" s="307">
        <f t="shared" ca="1" si="9"/>
        <v>226.89847417727518</v>
      </c>
      <c r="F28" s="304">
        <f t="shared" ca="1" si="10"/>
        <v>239.2391850939066</v>
      </c>
      <c r="G28" s="306">
        <f t="shared" ca="1" si="11"/>
        <v>38.532195971215621</v>
      </c>
      <c r="H28" s="307">
        <f t="shared" ca="1" si="12"/>
        <v>120.1589043980097</v>
      </c>
      <c r="I28" s="304">
        <f t="shared" ca="1" si="13"/>
        <v>126.18594387844551</v>
      </c>
      <c r="J28" s="306">
        <f t="shared" ca="1" si="14"/>
        <v>93.551203872347259</v>
      </c>
      <c r="K28" s="307">
        <f t="shared" ca="1" si="15"/>
        <v>376.40831094168857</v>
      </c>
      <c r="L28" s="304">
        <f t="shared" ca="1" si="0"/>
        <v>387.85956774577625</v>
      </c>
      <c r="M28" s="306">
        <f t="shared" ca="1" si="16"/>
        <v>1.2604793959858931</v>
      </c>
      <c r="N28" s="304">
        <f t="shared" ca="1" si="17"/>
        <v>72.220149553190907</v>
      </c>
      <c r="P28" s="310">
        <f t="shared" ca="1" si="18"/>
        <v>6</v>
      </c>
      <c r="Q28" s="304">
        <f t="shared" ca="1" si="19"/>
        <v>1314.8899999999996</v>
      </c>
      <c r="R28" s="306">
        <f t="shared" ca="1" si="20"/>
        <v>0.64617869028835273</v>
      </c>
      <c r="S28" s="307">
        <f t="shared" ca="1" si="21"/>
        <v>5.1306259136464352</v>
      </c>
      <c r="T28" s="304">
        <f t="shared" ca="1" si="1"/>
        <v>50.331440212871534</v>
      </c>
      <c r="U28" s="311">
        <f t="shared" ca="1" si="2"/>
        <v>0</v>
      </c>
      <c r="V28" s="306">
        <f t="shared" ca="1" si="3"/>
        <v>1.1797417607787168</v>
      </c>
      <c r="W28" s="304">
        <f t="shared" ca="1" si="4"/>
        <v>41.148905161356176</v>
      </c>
      <c r="Y28" s="314" t="str">
        <f t="shared" ca="1" si="22"/>
        <v/>
      </c>
      <c r="Z28" s="315" t="str">
        <f t="shared" ca="1" si="23"/>
        <v/>
      </c>
      <c r="AA28" s="316" t="str">
        <f t="shared" ca="1" si="24"/>
        <v/>
      </c>
      <c r="AC28" s="310" t="e">
        <f t="shared" ca="1" si="25"/>
        <v>#N/A</v>
      </c>
      <c r="AD28" s="323" t="e">
        <f t="shared" ca="1" si="26"/>
        <v>#N/A</v>
      </c>
      <c r="AE28" s="324">
        <f t="shared" ca="1" si="5"/>
        <v>376.40831094168857</v>
      </c>
      <c r="AG28" s="306">
        <f t="shared" ca="1" si="27"/>
        <v>239.22045778101565</v>
      </c>
      <c r="AH28" s="304">
        <f t="shared" ca="1" si="28"/>
        <v>248.56261152424881</v>
      </c>
    </row>
    <row r="29" spans="1:34" x14ac:dyDescent="0.2">
      <c r="A29" s="347">
        <f t="shared" ca="1" si="6"/>
        <v>0.01</v>
      </c>
      <c r="B29" s="304">
        <f t="shared" ca="1" si="7"/>
        <v>3.9499999999999948</v>
      </c>
      <c r="D29" s="306">
        <f t="shared" ca="1" si="8"/>
        <v>75.964756714198529</v>
      </c>
      <c r="E29" s="307">
        <f t="shared" ca="1" si="9"/>
        <v>227.07870331859982</v>
      </c>
      <c r="F29" s="304">
        <f t="shared" ca="1" si="10"/>
        <v>239.44807738527376</v>
      </c>
      <c r="G29" s="306">
        <f t="shared" ca="1" si="11"/>
        <v>39.291843538357604</v>
      </c>
      <c r="H29" s="307">
        <f t="shared" ca="1" si="12"/>
        <v>122.42969143119569</v>
      </c>
      <c r="I29" s="304">
        <f t="shared" ca="1" si="13"/>
        <v>128.58024075487091</v>
      </c>
      <c r="J29" s="306">
        <f t="shared" ca="1" si="14"/>
        <v>93.940324069895127</v>
      </c>
      <c r="K29" s="307">
        <f t="shared" ca="1" si="15"/>
        <v>377.62125392083459</v>
      </c>
      <c r="L29" s="304">
        <f t="shared" ca="1" si="0"/>
        <v>389.13056407727777</v>
      </c>
      <c r="M29" s="306">
        <f t="shared" ca="1" si="16"/>
        <v>1.2602464219321325</v>
      </c>
      <c r="N29" s="304">
        <f t="shared" ca="1" si="17"/>
        <v>72.206801123174387</v>
      </c>
      <c r="P29" s="310">
        <f t="shared" ca="1" si="18"/>
        <v>6</v>
      </c>
      <c r="Q29" s="304">
        <f t="shared" ca="1" si="19"/>
        <v>1315.8899999999996</v>
      </c>
      <c r="R29" s="306">
        <f t="shared" ca="1" si="20"/>
        <v>0.64667012203571439</v>
      </c>
      <c r="S29" s="307">
        <f t="shared" ca="1" si="21"/>
        <v>5.1241592124260782</v>
      </c>
      <c r="T29" s="304">
        <f t="shared" ca="1" si="1"/>
        <v>50.268001873899827</v>
      </c>
      <c r="U29" s="311">
        <f t="shared" ca="1" si="2"/>
        <v>0</v>
      </c>
      <c r="V29" s="306">
        <f t="shared" ca="1" si="3"/>
        <v>1.1795986226469868</v>
      </c>
      <c r="W29" s="304">
        <f t="shared" ca="1" si="4"/>
        <v>42.720083840453675</v>
      </c>
      <c r="Y29" s="314" t="str">
        <f t="shared" ca="1" si="22"/>
        <v/>
      </c>
      <c r="Z29" s="315" t="str">
        <f t="shared" ca="1" si="23"/>
        <v/>
      </c>
      <c r="AA29" s="316" t="str">
        <f t="shared" ca="1" si="24"/>
        <v/>
      </c>
      <c r="AC29" s="310" t="e">
        <f t="shared" ca="1" si="25"/>
        <v>#N/A</v>
      </c>
      <c r="AD29" s="323" t="e">
        <f t="shared" ca="1" si="26"/>
        <v>#N/A</v>
      </c>
      <c r="AE29" s="324">
        <f t="shared" ca="1" si="5"/>
        <v>377.62125392083459</v>
      </c>
      <c r="AG29" s="306">
        <f t="shared" ca="1" si="27"/>
        <v>239.42933869563609</v>
      </c>
      <c r="AH29" s="304">
        <f t="shared" ca="1" si="28"/>
        <v>248.77078209189875</v>
      </c>
    </row>
    <row r="30" spans="1:34" x14ac:dyDescent="0.2">
      <c r="A30" s="347">
        <f t="shared" ca="1" si="6"/>
        <v>0.01</v>
      </c>
      <c r="B30" s="304">
        <f t="shared" ca="1" si="7"/>
        <v>3.9599999999999946</v>
      </c>
      <c r="D30" s="306">
        <f t="shared" ca="1" si="8"/>
        <v>76.081969587759758</v>
      </c>
      <c r="E30" s="307">
        <f t="shared" ca="1" si="9"/>
        <v>227.2542663028479</v>
      </c>
      <c r="F30" s="304">
        <f t="shared" ca="1" si="10"/>
        <v>239.6517632924876</v>
      </c>
      <c r="G30" s="306">
        <f t="shared" ca="1" si="11"/>
        <v>40.052663234235204</v>
      </c>
      <c r="H30" s="307">
        <f t="shared" ca="1" si="12"/>
        <v>124.70223409422417</v>
      </c>
      <c r="I30" s="304">
        <f t="shared" ca="1" si="13"/>
        <v>130.97657431863814</v>
      </c>
      <c r="J30" s="306">
        <f t="shared" ca="1" si="14"/>
        <v>94.337046603758097</v>
      </c>
      <c r="K30" s="307">
        <f t="shared" ca="1" si="15"/>
        <v>378.8569135484617</v>
      </c>
      <c r="L30" s="304">
        <f t="shared" ca="1" si="0"/>
        <v>390.42545934580932</v>
      </c>
      <c r="M30" s="306">
        <f t="shared" ca="1" si="16"/>
        <v>1.2600175441927728</v>
      </c>
      <c r="N30" s="304">
        <f t="shared" ca="1" si="17"/>
        <v>72.193687394684574</v>
      </c>
      <c r="P30" s="310">
        <f t="shared" ca="1" si="18"/>
        <v>6</v>
      </c>
      <c r="Q30" s="304">
        <f t="shared" ca="1" si="19"/>
        <v>1316.8899999999996</v>
      </c>
      <c r="R30" s="306">
        <f t="shared" ca="1" si="20"/>
        <v>0.64716155378307605</v>
      </c>
      <c r="S30" s="307">
        <f t="shared" ca="1" si="21"/>
        <v>5.1176875968882474</v>
      </c>
      <c r="T30" s="304">
        <f t="shared" ca="1" si="1"/>
        <v>50.204515325473707</v>
      </c>
      <c r="U30" s="311">
        <f t="shared" ca="1" si="2"/>
        <v>0</v>
      </c>
      <c r="V30" s="306">
        <f t="shared" ca="1" si="3"/>
        <v>1.1794528212680744</v>
      </c>
      <c r="W30" s="304">
        <f t="shared" ca="1" si="4"/>
        <v>44.321780493204315</v>
      </c>
      <c r="Y30" s="314" t="str">
        <f t="shared" ca="1" si="22"/>
        <v/>
      </c>
      <c r="Z30" s="315" t="str">
        <f t="shared" ca="1" si="23"/>
        <v/>
      </c>
      <c r="AA30" s="316" t="str">
        <f t="shared" ca="1" si="24"/>
        <v/>
      </c>
      <c r="AC30" s="310" t="e">
        <f t="shared" ca="1" si="25"/>
        <v>#N/A</v>
      </c>
      <c r="AD30" s="323" t="e">
        <f t="shared" ca="1" si="26"/>
        <v>#N/A</v>
      </c>
      <c r="AE30" s="324">
        <f t="shared" ca="1" si="5"/>
        <v>378.8569135484617</v>
      </c>
      <c r="AG30" s="306">
        <f t="shared" ca="1" si="27"/>
        <v>239.63301331620465</v>
      </c>
      <c r="AH30" s="304">
        <f t="shared" ca="1" si="28"/>
        <v>248.97375856515561</v>
      </c>
    </row>
    <row r="31" spans="1:34" x14ac:dyDescent="0.2">
      <c r="A31" s="347">
        <f t="shared" ca="1" si="6"/>
        <v>0.01</v>
      </c>
      <c r="B31" s="304">
        <f t="shared" ca="1" si="7"/>
        <v>3.9699999999999944</v>
      </c>
      <c r="D31" s="306">
        <f t="shared" ca="1" si="8"/>
        <v>76.196701150613222</v>
      </c>
      <c r="E31" s="307">
        <f t="shared" ca="1" si="9"/>
        <v>227.42513236866643</v>
      </c>
      <c r="F31" s="304">
        <f t="shared" ca="1" si="10"/>
        <v>239.85022013569491</v>
      </c>
      <c r="G31" s="306">
        <f t="shared" ca="1" si="11"/>
        <v>40.814630245741334</v>
      </c>
      <c r="H31" s="307">
        <f t="shared" ca="1" si="12"/>
        <v>126.97648541791084</v>
      </c>
      <c r="I31" s="304">
        <f t="shared" ca="1" si="13"/>
        <v>133.37489228179908</v>
      </c>
      <c r="J31" s="306">
        <f t="shared" ca="1" si="14"/>
        <v>94.741383071157983</v>
      </c>
      <c r="K31" s="307">
        <f t="shared" ca="1" si="15"/>
        <v>380.11530714602236</v>
      </c>
      <c r="L31" s="304">
        <f t="shared" ca="1" si="0"/>
        <v>391.74427423122705</v>
      </c>
      <c r="M31" s="306">
        <f t="shared" ca="1" si="16"/>
        <v>1.2597926217968234</v>
      </c>
      <c r="N31" s="304">
        <f t="shared" ca="1" si="17"/>
        <v>72.180800290678704</v>
      </c>
      <c r="P31" s="310">
        <f t="shared" ca="1" si="18"/>
        <v>6</v>
      </c>
      <c r="Q31" s="304">
        <f t="shared" ca="1" si="19"/>
        <v>1317.8899999999996</v>
      </c>
      <c r="R31" s="306">
        <f t="shared" ca="1" si="20"/>
        <v>0.64765298553043771</v>
      </c>
      <c r="S31" s="307">
        <f t="shared" ca="1" si="21"/>
        <v>5.1112110670329427</v>
      </c>
      <c r="T31" s="304">
        <f t="shared" ca="1" si="1"/>
        <v>50.140980567593168</v>
      </c>
      <c r="U31" s="311">
        <f t="shared" ca="1" si="2"/>
        <v>0</v>
      </c>
      <c r="V31" s="306">
        <f t="shared" ca="1" si="3"/>
        <v>1.1793043555704905</v>
      </c>
      <c r="W31" s="304">
        <f t="shared" ca="1" si="4"/>
        <v>45.954012312106933</v>
      </c>
      <c r="Y31" s="314" t="str">
        <f t="shared" ca="1" si="22"/>
        <v/>
      </c>
      <c r="Z31" s="315" t="str">
        <f t="shared" ca="1" si="23"/>
        <v/>
      </c>
      <c r="AA31" s="316" t="str">
        <f t="shared" ca="1" si="24"/>
        <v/>
      </c>
      <c r="AC31" s="310" t="e">
        <f t="shared" ca="1" si="25"/>
        <v>#N/A</v>
      </c>
      <c r="AD31" s="323" t="e">
        <f t="shared" ca="1" si="26"/>
        <v>#N/A</v>
      </c>
      <c r="AE31" s="324">
        <f t="shared" ca="1" si="5"/>
        <v>380.11530714602236</v>
      </c>
      <c r="AG31" s="306">
        <f t="shared" ca="1" si="27"/>
        <v>239.83145894374275</v>
      </c>
      <c r="AH31" s="304">
        <f t="shared" ca="1" si="28"/>
        <v>249.17151782700716</v>
      </c>
    </row>
    <row r="32" spans="1:34" x14ac:dyDescent="0.2">
      <c r="A32" s="347">
        <f t="shared" ca="1" si="6"/>
        <v>0.01</v>
      </c>
      <c r="B32" s="304">
        <f t="shared" ca="1" si="7"/>
        <v>3.9799999999999942</v>
      </c>
      <c r="D32" s="306">
        <f t="shared" ca="1" si="8"/>
        <v>76.308972413903376</v>
      </c>
      <c r="E32" s="307">
        <f t="shared" ca="1" si="9"/>
        <v>227.59127166730312</v>
      </c>
      <c r="F32" s="304">
        <f t="shared" ca="1" si="10"/>
        <v>240.04342567545154</v>
      </c>
      <c r="G32" s="306">
        <f t="shared" ca="1" si="11"/>
        <v>41.57771996988037</v>
      </c>
      <c r="H32" s="307">
        <f t="shared" ca="1" si="12"/>
        <v>129.25239813458387</v>
      </c>
      <c r="I32" s="304">
        <f t="shared" ca="1" si="13"/>
        <v>135.7751421337307</v>
      </c>
      <c r="J32" s="306">
        <f t="shared" ca="1" si="14"/>
        <v>95.153344822236093</v>
      </c>
      <c r="K32" s="307">
        <f t="shared" ca="1" si="15"/>
        <v>381.39645156378481</v>
      </c>
      <c r="L32" s="304">
        <f t="shared" ca="1" si="0"/>
        <v>393.08702890874662</v>
      </c>
      <c r="M32" s="306">
        <f t="shared" ca="1" si="16"/>
        <v>1.2595715208870644</v>
      </c>
      <c r="N32" s="304">
        <f t="shared" ca="1" si="17"/>
        <v>72.168132141703012</v>
      </c>
      <c r="P32" s="310">
        <f t="shared" ca="1" si="18"/>
        <v>6</v>
      </c>
      <c r="Q32" s="304">
        <f t="shared" ca="1" si="19"/>
        <v>1318.8899999999994</v>
      </c>
      <c r="R32" s="306">
        <f t="shared" ca="1" si="20"/>
        <v>0.64814441727779915</v>
      </c>
      <c r="S32" s="307">
        <f t="shared" ca="1" si="21"/>
        <v>5.1047296228601651</v>
      </c>
      <c r="T32" s="304">
        <f t="shared" ca="1" si="1"/>
        <v>50.077397600258223</v>
      </c>
      <c r="U32" s="311">
        <f t="shared" ca="1" si="2"/>
        <v>0</v>
      </c>
      <c r="V32" s="306">
        <f t="shared" ca="1" si="3"/>
        <v>1.1791532245569181</v>
      </c>
      <c r="W32" s="304">
        <f t="shared" ca="1" si="4"/>
        <v>47.61679336090814</v>
      </c>
      <c r="Y32" s="314" t="str">
        <f t="shared" ca="1" si="22"/>
        <v/>
      </c>
      <c r="Z32" s="315" t="str">
        <f t="shared" ca="1" si="23"/>
        <v/>
      </c>
      <c r="AA32" s="316" t="str">
        <f t="shared" ca="1" si="24"/>
        <v/>
      </c>
      <c r="AC32" s="310" t="e">
        <f t="shared" ca="1" si="25"/>
        <v>#N/A</v>
      </c>
      <c r="AD32" s="323" t="e">
        <f t="shared" ca="1" si="26"/>
        <v>#N/A</v>
      </c>
      <c r="AE32" s="324">
        <f t="shared" ca="1" si="5"/>
        <v>381.39645156378481</v>
      </c>
      <c r="AG32" s="306">
        <f t="shared" ca="1" si="27"/>
        <v>240.02465332061385</v>
      </c>
      <c r="AH32" s="304">
        <f t="shared" ca="1" si="28"/>
        <v>249.3640372229294</v>
      </c>
    </row>
    <row r="33" spans="1:34" x14ac:dyDescent="0.2">
      <c r="A33" s="347">
        <f t="shared" ca="1" si="6"/>
        <v>0.01</v>
      </c>
      <c r="B33" s="304">
        <f t="shared" ca="1" si="7"/>
        <v>3.989999999999994</v>
      </c>
      <c r="D33" s="306">
        <f t="shared" ca="1" si="8"/>
        <v>76.418803033862801</v>
      </c>
      <c r="E33" s="307">
        <f t="shared" ca="1" si="9"/>
        <v>227.75265523594069</v>
      </c>
      <c r="F33" s="304">
        <f t="shared" ca="1" si="10"/>
        <v>240.23135811993734</v>
      </c>
      <c r="G33" s="306">
        <f t="shared" ca="1" si="11"/>
        <v>42.341908000219</v>
      </c>
      <c r="H33" s="307">
        <f t="shared" ca="1" si="12"/>
        <v>131.52992468694327</v>
      </c>
      <c r="I33" s="304">
        <f t="shared" ca="1" si="13"/>
        <v>138.17727114562649</v>
      </c>
      <c r="J33" s="306">
        <f t="shared" ca="1" si="14"/>
        <v>95.572942962086586</v>
      </c>
      <c r="K33" s="307">
        <f t="shared" ca="1" si="15"/>
        <v>382.70036317789243</v>
      </c>
      <c r="L33" s="304">
        <f t="shared" ca="1" si="0"/>
        <v>394.45374304590524</v>
      </c>
      <c r="M33" s="306">
        <f t="shared" ca="1" si="16"/>
        <v>1.2593541142476061</v>
      </c>
      <c r="N33" s="304">
        <f t="shared" ca="1" si="17"/>
        <v>72.155675658823924</v>
      </c>
      <c r="P33" s="310">
        <f t="shared" ca="1" si="18"/>
        <v>6</v>
      </c>
      <c r="Q33" s="304">
        <f t="shared" ca="1" si="19"/>
        <v>1319.8899999999994</v>
      </c>
      <c r="R33" s="306">
        <f t="shared" ca="1" si="20"/>
        <v>0.6486358490251608</v>
      </c>
      <c r="S33" s="307">
        <f t="shared" ca="1" si="21"/>
        <v>5.0982432643699136</v>
      </c>
      <c r="T33" s="304">
        <f t="shared" ca="1" si="1"/>
        <v>50.013766423468851</v>
      </c>
      <c r="U33" s="311">
        <f t="shared" ca="1" si="2"/>
        <v>0</v>
      </c>
      <c r="V33" s="306">
        <f t="shared" ca="1" si="3"/>
        <v>1.178999427304555</v>
      </c>
      <c r="W33" s="304">
        <f t="shared" ca="1" si="4"/>
        <v>49.310134559827574</v>
      </c>
      <c r="Y33" s="314" t="str">
        <f t="shared" ca="1" si="22"/>
        <v/>
      </c>
      <c r="Z33" s="315" t="str">
        <f t="shared" ca="1" si="23"/>
        <v/>
      </c>
      <c r="AA33" s="316" t="str">
        <f t="shared" ca="1" si="24"/>
        <v/>
      </c>
      <c r="AC33" s="310" t="e">
        <f t="shared" ca="1" si="25"/>
        <v>#N/A</v>
      </c>
      <c r="AD33" s="323" t="e">
        <f t="shared" ca="1" si="26"/>
        <v>#N/A</v>
      </c>
      <c r="AE33" s="324">
        <f t="shared" ca="1" si="5"/>
        <v>382.70036317789243</v>
      </c>
      <c r="AG33" s="306">
        <f t="shared" ca="1" si="27"/>
        <v>240.21257463767577</v>
      </c>
      <c r="AH33" s="304">
        <f t="shared" ca="1" si="28"/>
        <v>249.55129456662561</v>
      </c>
    </row>
    <row r="34" spans="1:34" x14ac:dyDescent="0.2">
      <c r="A34" s="347">
        <f t="shared" ca="1" si="6"/>
        <v>0.01</v>
      </c>
      <c r="B34" s="304">
        <f t="shared" ca="1" si="7"/>
        <v>3.9999999999999938</v>
      </c>
      <c r="D34" s="306">
        <f t="shared" ca="1" si="8"/>
        <v>76.526211414862573</v>
      </c>
      <c r="E34" s="307">
        <f t="shared" ca="1" si="9"/>
        <v>227.90925497362829</v>
      </c>
      <c r="F34" s="304">
        <f t="shared" ca="1" si="10"/>
        <v>240.41399613197763</v>
      </c>
      <c r="G34" s="306">
        <f t="shared" ca="1" si="11"/>
        <v>43.107170114367626</v>
      </c>
      <c r="H34" s="307">
        <f t="shared" ca="1" si="12"/>
        <v>133.80901723667955</v>
      </c>
      <c r="I34" s="304">
        <f t="shared" ca="1" si="13"/>
        <v>140.58122637505704</v>
      </c>
      <c r="J34" s="306">
        <f t="shared" ca="1" si="14"/>
        <v>96.000188352659521</v>
      </c>
      <c r="K34" s="307">
        <f t="shared" ca="1" si="15"/>
        <v>384.02705788751052</v>
      </c>
      <c r="L34" s="304">
        <f t="shared" ca="1" si="0"/>
        <v>395.84443579957451</v>
      </c>
      <c r="M34" s="306">
        <f t="shared" ca="1" si="16"/>
        <v>1.2591402808701067</v>
      </c>
      <c r="N34" s="304">
        <f t="shared" ca="1" si="17"/>
        <v>72.143423908774182</v>
      </c>
      <c r="P34" s="310">
        <f t="shared" ca="1" si="18"/>
        <v>6</v>
      </c>
      <c r="Q34" s="304">
        <f t="shared" ca="1" si="19"/>
        <v>1320.8899999999994</v>
      </c>
      <c r="R34" s="306">
        <f t="shared" ca="1" si="20"/>
        <v>0.64912728077252246</v>
      </c>
      <c r="S34" s="307">
        <f t="shared" ca="1" si="21"/>
        <v>5.0917519915621883</v>
      </c>
      <c r="T34" s="304">
        <f t="shared" ca="1" si="1"/>
        <v>49.950087037225067</v>
      </c>
      <c r="U34" s="311">
        <f t="shared" ca="1" si="2"/>
        <v>0</v>
      </c>
      <c r="V34" s="306">
        <f t="shared" ca="1" si="3"/>
        <v>1.1788429629654396</v>
      </c>
      <c r="W34" s="304">
        <f t="shared" ca="1" si="4"/>
        <v>51.03404367141227</v>
      </c>
      <c r="Y34" s="314" t="str">
        <f t="shared" ca="1" si="22"/>
        <v/>
      </c>
      <c r="Z34" s="315" t="str">
        <f t="shared" ca="1" si="23"/>
        <v/>
      </c>
      <c r="AA34" s="316" t="str">
        <f t="shared" ca="1" si="24"/>
        <v/>
      </c>
      <c r="AC34" s="310">
        <f t="shared" ca="1" si="25"/>
        <v>3.9999999999999938</v>
      </c>
      <c r="AD34" s="323">
        <f t="shared" ca="1" si="26"/>
        <v>96.000188352659521</v>
      </c>
      <c r="AE34" s="324">
        <f t="shared" ca="1" si="5"/>
        <v>384.02705788751052</v>
      </c>
      <c r="AG34" s="306">
        <f t="shared" ca="1" si="27"/>
        <v>240.39520154124477</v>
      </c>
      <c r="AH34" s="304">
        <f t="shared" ca="1" si="28"/>
        <v>249.7332681456941</v>
      </c>
    </row>
    <row r="35" spans="1:34" x14ac:dyDescent="0.2">
      <c r="A35" s="347">
        <f t="shared" ca="1" si="6"/>
        <v>0.01</v>
      </c>
      <c r="B35" s="304">
        <f t="shared" ca="1" si="7"/>
        <v>4.0099999999999936</v>
      </c>
      <c r="D35" s="306">
        <f t="shared" ca="1" si="8"/>
        <v>76.63121480410291</v>
      </c>
      <c r="E35" s="307">
        <f t="shared" ca="1" si="9"/>
        <v>228.06104361954527</v>
      </c>
      <c r="F35" s="304">
        <f t="shared" ca="1" si="10"/>
        <v>240.59131883588131</v>
      </c>
      <c r="G35" s="306">
        <f t="shared" ca="1" si="11"/>
        <v>43.873482262408658</v>
      </c>
      <c r="H35" s="307">
        <f t="shared" ca="1" si="12"/>
        <v>136.089627672875</v>
      </c>
      <c r="I35" s="304">
        <f t="shared" ca="1" si="13"/>
        <v>142.98695467059795</v>
      </c>
      <c r="J35" s="306">
        <f t="shared" ca="1" si="14"/>
        <v>96.435091614543396</v>
      </c>
      <c r="K35" s="307">
        <f t="shared" ca="1" si="15"/>
        <v>385.37655111205828</v>
      </c>
      <c r="L35" s="304">
        <f t="shared" ca="1" si="0"/>
        <v>397.2591258130268</v>
      </c>
      <c r="M35" s="306">
        <f t="shared" ca="1" si="16"/>
        <v>1.258929905554913</v>
      </c>
      <c r="N35" s="304">
        <f t="shared" ca="1" si="17"/>
        <v>72.131370291099856</v>
      </c>
      <c r="P35" s="310">
        <f t="shared" ca="1" si="18"/>
        <v>6</v>
      </c>
      <c r="Q35" s="304">
        <f t="shared" ca="1" si="19"/>
        <v>1321.8899999999994</v>
      </c>
      <c r="R35" s="306">
        <f t="shared" ca="1" si="20"/>
        <v>0.64961871251988412</v>
      </c>
      <c r="S35" s="307">
        <f t="shared" ca="1" si="21"/>
        <v>5.0852558044369891</v>
      </c>
      <c r="T35" s="304">
        <f t="shared" ca="1" si="1"/>
        <v>49.886359441526864</v>
      </c>
      <c r="U35" s="311">
        <f t="shared" ca="1" si="2"/>
        <v>0</v>
      </c>
      <c r="V35" s="306">
        <f t="shared" ca="1" si="3"/>
        <v>1.1786838307667642</v>
      </c>
      <c r="W35" s="304">
        <f t="shared" ca="1" si="4"/>
        <v>52.788525287028655</v>
      </c>
      <c r="Y35" s="314" t="str">
        <f t="shared" ca="1" si="22"/>
        <v/>
      </c>
      <c r="Z35" s="315" t="str">
        <f t="shared" ca="1" si="23"/>
        <v/>
      </c>
      <c r="AA35" s="316" t="str">
        <f t="shared" ca="1" si="24"/>
        <v/>
      </c>
      <c r="AC35" s="310" t="e">
        <f t="shared" ca="1" si="25"/>
        <v>#N/A</v>
      </c>
      <c r="AD35" s="323" t="e">
        <f t="shared" ca="1" si="26"/>
        <v>#N/A</v>
      </c>
      <c r="AE35" s="324">
        <f t="shared" ca="1" si="5"/>
        <v>385.37655111205828</v>
      </c>
      <c r="AG35" s="306">
        <f t="shared" ca="1" si="27"/>
        <v>240.57251313988084</v>
      </c>
      <c r="AH35" s="304">
        <f t="shared" ca="1" si="28"/>
        <v>249.90993672722215</v>
      </c>
    </row>
    <row r="36" spans="1:34" x14ac:dyDescent="0.2">
      <c r="A36" s="347">
        <f t="shared" ca="1" si="6"/>
        <v>0.01</v>
      </c>
      <c r="B36" s="304">
        <f t="shared" ca="1" si="7"/>
        <v>4.0199999999999934</v>
      </c>
      <c r="D36" s="306">
        <f t="shared" ca="1" si="8"/>
        <v>76.733829378752745</v>
      </c>
      <c r="E36" s="307">
        <f t="shared" ca="1" si="9"/>
        <v>228.20799473336518</v>
      </c>
      <c r="F36" s="304">
        <f t="shared" ca="1" si="10"/>
        <v>240.76330582410429</v>
      </c>
      <c r="G36" s="306">
        <f t="shared" ca="1" si="11"/>
        <v>44.640820556196182</v>
      </c>
      <c r="H36" s="307">
        <f t="shared" ca="1" si="12"/>
        <v>138.37170762020864</v>
      </c>
      <c r="I36" s="304">
        <f t="shared" ca="1" si="13"/>
        <v>145.39440267652333</v>
      </c>
      <c r="J36" s="306">
        <f t="shared" ca="1" si="14"/>
        <v>96.877663128636414</v>
      </c>
      <c r="K36" s="307">
        <f t="shared" ca="1" si="15"/>
        <v>386.74885778852371</v>
      </c>
      <c r="L36" s="304">
        <f t="shared" ca="1" si="0"/>
        <v>398.69783121305454</v>
      </c>
      <c r="M36" s="306">
        <f t="shared" ca="1" si="16"/>
        <v>1.2587228785437978</v>
      </c>
      <c r="N36" s="304">
        <f t="shared" ca="1" si="17"/>
        <v>72.119508517117737</v>
      </c>
      <c r="P36" s="310">
        <f t="shared" ca="1" si="18"/>
        <v>6</v>
      </c>
      <c r="Q36" s="304">
        <f t="shared" ca="1" si="19"/>
        <v>1322.8899999999994</v>
      </c>
      <c r="R36" s="306">
        <f t="shared" ca="1" si="20"/>
        <v>0.65011014426724578</v>
      </c>
      <c r="S36" s="307">
        <f t="shared" ca="1" si="21"/>
        <v>5.078754702994317</v>
      </c>
      <c r="T36" s="304">
        <f t="shared" ca="1" si="1"/>
        <v>49.822583636374254</v>
      </c>
      <c r="U36" s="311">
        <f t="shared" ca="1" si="2"/>
        <v>0</v>
      </c>
      <c r="V36" s="306">
        <f t="shared" ca="1" si="3"/>
        <v>1.1785220300111812</v>
      </c>
      <c r="W36" s="304">
        <f t="shared" ca="1" si="4"/>
        <v>54.57358081400006</v>
      </c>
      <c r="Y36" s="314" t="str">
        <f t="shared" ca="1" si="22"/>
        <v/>
      </c>
      <c r="Z36" s="315" t="str">
        <f t="shared" ca="1" si="23"/>
        <v/>
      </c>
      <c r="AA36" s="316" t="str">
        <f t="shared" ca="1" si="24"/>
        <v/>
      </c>
      <c r="AC36" s="310" t="e">
        <f t="shared" ca="1" si="25"/>
        <v>#N/A</v>
      </c>
      <c r="AD36" s="323" t="e">
        <f t="shared" ca="1" si="26"/>
        <v>#N/A</v>
      </c>
      <c r="AE36" s="324">
        <f t="shared" ca="1" si="5"/>
        <v>386.74885778852371</v>
      </c>
      <c r="AG36" s="306">
        <f t="shared" ca="1" si="27"/>
        <v>240.74448901100257</v>
      </c>
      <c r="AH36" s="304">
        <f t="shared" ca="1" si="28"/>
        <v>250.08127956330478</v>
      </c>
    </row>
    <row r="37" spans="1:34" x14ac:dyDescent="0.2">
      <c r="A37" s="347">
        <f t="shared" ca="1" si="6"/>
        <v>0.01</v>
      </c>
      <c r="B37" s="304">
        <f t="shared" ca="1" si="7"/>
        <v>4.0299999999999931</v>
      </c>
      <c r="D37" s="306">
        <f t="shared" ca="1" si="8"/>
        <v>76.834070326258413</v>
      </c>
      <c r="E37" s="307">
        <f t="shared" ca="1" si="9"/>
        <v>228.35008267751019</v>
      </c>
      <c r="F37" s="304">
        <f t="shared" ca="1" si="10"/>
        <v>240.92993716374508</v>
      </c>
      <c r="G37" s="306">
        <f t="shared" ca="1" si="11"/>
        <v>45.409161259458763</v>
      </c>
      <c r="H37" s="307">
        <f t="shared" ca="1" si="12"/>
        <v>140.65520844698375</v>
      </c>
      <c r="I37" s="304">
        <f t="shared" ca="1" si="13"/>
        <v>147.80351683756371</v>
      </c>
      <c r="J37" s="306">
        <f t="shared" ca="1" si="14"/>
        <v>97.327913037714694</v>
      </c>
      <c r="K37" s="307">
        <f t="shared" ca="1" si="15"/>
        <v>388.14399236885964</v>
      </c>
      <c r="L37" s="304">
        <f t="shared" ca="1" si="0"/>
        <v>400.16056960714451</v>
      </c>
      <c r="M37" s="306">
        <f t="shared" ca="1" si="16"/>
        <v>1.2585190951813303</v>
      </c>
      <c r="N37" s="304">
        <f t="shared" ca="1" si="17"/>
        <v>72.107832590513368</v>
      </c>
      <c r="P37" s="310">
        <f t="shared" ca="1" si="18"/>
        <v>6</v>
      </c>
      <c r="Q37" s="304">
        <f t="shared" ca="1" si="19"/>
        <v>1323.8899999999994</v>
      </c>
      <c r="R37" s="306">
        <f t="shared" ca="1" si="20"/>
        <v>0.65060157601460744</v>
      </c>
      <c r="S37" s="307">
        <f t="shared" ca="1" si="21"/>
        <v>5.072248687234171</v>
      </c>
      <c r="T37" s="304">
        <f t="shared" ca="1" si="1"/>
        <v>49.758759621767219</v>
      </c>
      <c r="U37" s="311">
        <f t="shared" ca="1" si="2"/>
        <v>0</v>
      </c>
      <c r="V37" s="306">
        <f t="shared" ca="1" si="3"/>
        <v>1.1783575600770899</v>
      </c>
      <c r="W37" s="304">
        <f t="shared" ca="1" si="4"/>
        <v>56.389208463397658</v>
      </c>
      <c r="Y37" s="314" t="str">
        <f t="shared" ca="1" si="22"/>
        <v/>
      </c>
      <c r="Z37" s="315" t="str">
        <f t="shared" ca="1" si="23"/>
        <v/>
      </c>
      <c r="AA37" s="316" t="str">
        <f t="shared" ca="1" si="24"/>
        <v/>
      </c>
      <c r="AC37" s="310" t="e">
        <f t="shared" ca="1" si="25"/>
        <v>#N/A</v>
      </c>
      <c r="AD37" s="323" t="e">
        <f t="shared" ca="1" si="26"/>
        <v>#N/A</v>
      </c>
      <c r="AE37" s="324">
        <f t="shared" ca="1" si="5"/>
        <v>388.14399236885964</v>
      </c>
      <c r="AG37" s="306">
        <f t="shared" ca="1" si="27"/>
        <v>240.91110920733789</v>
      </c>
      <c r="AH37" s="304">
        <f t="shared" ca="1" si="28"/>
        <v>250.24727639648532</v>
      </c>
    </row>
    <row r="38" spans="1:34" x14ac:dyDescent="0.2">
      <c r="A38" s="347">
        <f t="shared" ca="1" si="6"/>
        <v>0.01</v>
      </c>
      <c r="B38" s="304">
        <f t="shared" ca="1" si="7"/>
        <v>4.0399999999999929</v>
      </c>
      <c r="D38" s="306">
        <f t="shared" ca="1" si="8"/>
        <v>76.931951918462246</v>
      </c>
      <c r="E38" s="307">
        <f t="shared" ca="1" si="9"/>
        <v>228.48728260111048</v>
      </c>
      <c r="F38" s="304">
        <f t="shared" ca="1" si="10"/>
        <v>241.09119340287879</v>
      </c>
      <c r="G38" s="306">
        <f t="shared" ca="1" si="11"/>
        <v>46.178480778643383</v>
      </c>
      <c r="H38" s="307">
        <f t="shared" ca="1" si="12"/>
        <v>142.94008127299486</v>
      </c>
      <c r="I38" s="304">
        <f t="shared" ca="1" si="13"/>
        <v>150.21424340372624</v>
      </c>
      <c r="J38" s="306">
        <f t="shared" ca="1" si="14"/>
        <v>97.7858512479052</v>
      </c>
      <c r="K38" s="307">
        <f t="shared" ca="1" si="15"/>
        <v>389.56196881745956</v>
      </c>
      <c r="L38" s="304">
        <f t="shared" ca="1" si="0"/>
        <v>401.64735808070833</v>
      </c>
      <c r="M38" s="306">
        <f t="shared" ca="1" si="16"/>
        <v>1.2583184556022438</v>
      </c>
      <c r="N38" s="304">
        <f t="shared" ca="1" si="17"/>
        <v>72.09633678942842</v>
      </c>
      <c r="P38" s="310">
        <f t="shared" ca="1" si="18"/>
        <v>6</v>
      </c>
      <c r="Q38" s="304">
        <f t="shared" ca="1" si="19"/>
        <v>1324.8899999999994</v>
      </c>
      <c r="R38" s="306">
        <f t="shared" ca="1" si="20"/>
        <v>0.6510930077619691</v>
      </c>
      <c r="S38" s="307">
        <f t="shared" ca="1" si="21"/>
        <v>5.0657377571565512</v>
      </c>
      <c r="T38" s="304">
        <f t="shared" ca="1" si="1"/>
        <v>49.69488739770577</v>
      </c>
      <c r="U38" s="311">
        <f t="shared" ca="1" si="2"/>
        <v>0</v>
      </c>
      <c r="V38" s="306">
        <f t="shared" ca="1" si="3"/>
        <v>1.1781904204189175</v>
      </c>
      <c r="W38" s="304">
        <f t="shared" ca="1" si="4"/>
        <v>58.235403238492147</v>
      </c>
      <c r="Y38" s="314" t="str">
        <f t="shared" ca="1" si="22"/>
        <v/>
      </c>
      <c r="Z38" s="315" t="str">
        <f t="shared" ca="1" si="23"/>
        <v/>
      </c>
      <c r="AA38" s="316" t="str">
        <f t="shared" ca="1" si="24"/>
        <v/>
      </c>
      <c r="AC38" s="310" t="e">
        <f t="shared" ca="1" si="25"/>
        <v>#N/A</v>
      </c>
      <c r="AD38" s="323" t="e">
        <f t="shared" ca="1" si="26"/>
        <v>#N/A</v>
      </c>
      <c r="AE38" s="324">
        <f t="shared" ca="1" si="5"/>
        <v>389.56196881745956</v>
      </c>
      <c r="AG38" s="306">
        <f t="shared" ca="1" si="27"/>
        <v>241.07235426321657</v>
      </c>
      <c r="AH38" s="304">
        <f t="shared" ca="1" si="28"/>
        <v>250.40790746511598</v>
      </c>
    </row>
    <row r="39" spans="1:34" x14ac:dyDescent="0.2">
      <c r="A39" s="347">
        <f t="shared" ca="1" si="6"/>
        <v>0.01</v>
      </c>
      <c r="B39" s="304">
        <f t="shared" ca="1" si="7"/>
        <v>4.0499999999999927</v>
      </c>
      <c r="D39" s="306">
        <f t="shared" ca="1" si="8"/>
        <v>77.027487580101379</v>
      </c>
      <c r="E39" s="307">
        <f t="shared" ca="1" si="9"/>
        <v>228.61957042550307</v>
      </c>
      <c r="F39" s="304">
        <f t="shared" ca="1" si="10"/>
        <v>241.24705557673494</v>
      </c>
      <c r="G39" s="306">
        <f t="shared" ca="1" si="11"/>
        <v>46.948755654444398</v>
      </c>
      <c r="H39" s="307">
        <f t="shared" ca="1" si="12"/>
        <v>145.22627697724988</v>
      </c>
      <c r="I39" s="304">
        <f t="shared" ca="1" si="13"/>
        <v>152.62652843517611</v>
      </c>
      <c r="J39" s="306">
        <f t="shared" ca="1" si="14"/>
        <v>98.25148743007064</v>
      </c>
      <c r="K39" s="307">
        <f t="shared" ca="1" si="15"/>
        <v>391.0028006087108</v>
      </c>
      <c r="L39" s="304">
        <f t="shared" ca="1" si="0"/>
        <v>403.15821319436941</v>
      </c>
      <c r="M39" s="306">
        <f t="shared" ca="1" si="16"/>
        <v>1.258120864442434</v>
      </c>
      <c r="N39" s="304">
        <f t="shared" ca="1" si="17"/>
        <v>72.085015649902232</v>
      </c>
      <c r="P39" s="310">
        <f t="shared" ca="1" si="18"/>
        <v>6</v>
      </c>
      <c r="Q39" s="304">
        <f t="shared" ca="1" si="19"/>
        <v>1325.8899999999994</v>
      </c>
      <c r="R39" s="306">
        <f t="shared" ca="1" si="20"/>
        <v>0.65158443950933076</v>
      </c>
      <c r="S39" s="307">
        <f t="shared" ca="1" si="21"/>
        <v>5.0592219127614575</v>
      </c>
      <c r="T39" s="304">
        <f t="shared" ca="1" si="1"/>
        <v>49.630966964189902</v>
      </c>
      <c r="U39" s="311">
        <f t="shared" ca="1" si="2"/>
        <v>0</v>
      </c>
      <c r="V39" s="306">
        <f t="shared" ca="1" si="3"/>
        <v>1.1780206105673847</v>
      </c>
      <c r="W39" s="304">
        <f t="shared" ca="1" si="4"/>
        <v>60.11215692387362</v>
      </c>
      <c r="Y39" s="314" t="str">
        <f t="shared" ca="1" si="22"/>
        <v/>
      </c>
      <c r="Z39" s="315" t="str">
        <f t="shared" ca="1" si="23"/>
        <v/>
      </c>
      <c r="AA39" s="316" t="str">
        <f t="shared" ca="1" si="24"/>
        <v/>
      </c>
      <c r="AC39" s="310" t="e">
        <f t="shared" ca="1" si="25"/>
        <v>#N/A</v>
      </c>
      <c r="AD39" s="323" t="e">
        <f t="shared" ca="1" si="26"/>
        <v>#N/A</v>
      </c>
      <c r="AE39" s="324">
        <f t="shared" ca="1" si="5"/>
        <v>391.0028006087108</v>
      </c>
      <c r="AG39" s="306">
        <f t="shared" ca="1" si="27"/>
        <v>241.22820520071008</v>
      </c>
      <c r="AH39" s="304">
        <f t="shared" ca="1" si="28"/>
        <v>250.56315350863662</v>
      </c>
    </row>
    <row r="40" spans="1:34" x14ac:dyDescent="0.2">
      <c r="A40" s="347">
        <f t="shared" ca="1" si="6"/>
        <v>0.01</v>
      </c>
      <c r="B40" s="304">
        <f t="shared" ca="1" si="7"/>
        <v>4.0599999999999925</v>
      </c>
      <c r="D40" s="306">
        <f t="shared" ca="1" si="8"/>
        <v>77.120689952197651</v>
      </c>
      <c r="E40" s="307">
        <f t="shared" ca="1" si="9"/>
        <v>228.74692283112137</v>
      </c>
      <c r="F40" s="304">
        <f t="shared" ca="1" si="10"/>
        <v>241.39750521372417</v>
      </c>
      <c r="G40" s="306">
        <f t="shared" ca="1" si="11"/>
        <v>47.719962553966376</v>
      </c>
      <c r="H40" s="307">
        <f t="shared" ca="1" si="12"/>
        <v>147.51374620556109</v>
      </c>
      <c r="I40" s="304">
        <f t="shared" ca="1" si="13"/>
        <v>155.04031780717764</v>
      </c>
      <c r="J40" s="306">
        <f t="shared" ca="1" si="14"/>
        <v>98.724831021112692</v>
      </c>
      <c r="K40" s="307">
        <f t="shared" ca="1" si="15"/>
        <v>392.46650072462484</v>
      </c>
      <c r="L40" s="304">
        <f t="shared" ca="1" si="0"/>
        <v>404.69315098130733</v>
      </c>
      <c r="M40" s="306">
        <f t="shared" ca="1" si="16"/>
        <v>1.2579262305714765</v>
      </c>
      <c r="N40" s="304">
        <f t="shared" ca="1" si="17"/>
        <v>72.07386395054607</v>
      </c>
      <c r="P40" s="310">
        <f t="shared" ca="1" si="18"/>
        <v>6</v>
      </c>
      <c r="Q40" s="304">
        <f t="shared" ca="1" si="19"/>
        <v>1326.8899999999994</v>
      </c>
      <c r="R40" s="306">
        <f t="shared" ca="1" si="20"/>
        <v>0.65207587125669231</v>
      </c>
      <c r="S40" s="307">
        <f t="shared" ca="1" si="21"/>
        <v>5.0527011540488909</v>
      </c>
      <c r="T40" s="304">
        <f t="shared" ca="1" si="1"/>
        <v>49.566998321219621</v>
      </c>
      <c r="U40" s="311">
        <f t="shared" ca="1" si="2"/>
        <v>0</v>
      </c>
      <c r="V40" s="306">
        <f t="shared" ca="1" si="3"/>
        <v>1.1778481301297632</v>
      </c>
      <c r="W40" s="304">
        <f t="shared" ca="1" si="4"/>
        <v>62.019458075247044</v>
      </c>
      <c r="Y40" s="314" t="str">
        <f t="shared" ca="1" si="22"/>
        <v/>
      </c>
      <c r="Z40" s="315" t="str">
        <f t="shared" ca="1" si="23"/>
        <v/>
      </c>
      <c r="AA40" s="316" t="str">
        <f t="shared" ca="1" si="24"/>
        <v/>
      </c>
      <c r="AC40" s="310" t="e">
        <f t="shared" ca="1" si="25"/>
        <v>#N/A</v>
      </c>
      <c r="AD40" s="323" t="e">
        <f t="shared" ca="1" si="26"/>
        <v>#N/A</v>
      </c>
      <c r="AE40" s="324">
        <f t="shared" ca="1" si="5"/>
        <v>392.46650072462484</v>
      </c>
      <c r="AG40" s="306">
        <f t="shared" ca="1" si="27"/>
        <v>241.3786435356225</v>
      </c>
      <c r="AH40" s="304">
        <f t="shared" ca="1" si="28"/>
        <v>250.7129957727692</v>
      </c>
    </row>
    <row r="41" spans="1:34" x14ac:dyDescent="0.2">
      <c r="A41" s="347">
        <f t="shared" ca="1" si="6"/>
        <v>0.01</v>
      </c>
      <c r="B41" s="304">
        <f t="shared" ca="1" si="7"/>
        <v>4.0699999999999923</v>
      </c>
      <c r="D41" s="306">
        <f t="shared" ca="1" si="8"/>
        <v>77.211570950795178</v>
      </c>
      <c r="E41" s="307">
        <f t="shared" ca="1" si="9"/>
        <v>228.8693172456415</v>
      </c>
      <c r="F41" s="304">
        <f t="shared" ca="1" si="10"/>
        <v>241.54252434131712</v>
      </c>
      <c r="G41" s="306">
        <f t="shared" ca="1" si="11"/>
        <v>48.492078263474326</v>
      </c>
      <c r="H41" s="307">
        <f t="shared" ca="1" si="12"/>
        <v>149.80243937801751</v>
      </c>
      <c r="I41" s="304">
        <f t="shared" ca="1" si="13"/>
        <v>157.45555721509334</v>
      </c>
      <c r="J41" s="306">
        <f t="shared" ca="1" si="14"/>
        <v>99.205891225199892</v>
      </c>
      <c r="K41" s="307">
        <f t="shared" ca="1" si="15"/>
        <v>393.95308165254272</v>
      </c>
      <c r="L41" s="304">
        <f t="shared" ca="1" si="0"/>
        <v>406.25218694466275</v>
      </c>
      <c r="M41" s="306">
        <f t="shared" ca="1" si="16"/>
        <v>1.2577344668447634</v>
      </c>
      <c r="N41" s="304">
        <f t="shared" ca="1" si="17"/>
        <v>72.062876698341711</v>
      </c>
      <c r="P41" s="310">
        <f t="shared" ca="1" si="18"/>
        <v>6</v>
      </c>
      <c r="Q41" s="304">
        <f t="shared" ca="1" si="19"/>
        <v>1327.8899999999994</v>
      </c>
      <c r="R41" s="306">
        <f t="shared" ca="1" si="20"/>
        <v>0.65256730300405397</v>
      </c>
      <c r="S41" s="307">
        <f t="shared" ca="1" si="21"/>
        <v>5.0461754810188504</v>
      </c>
      <c r="T41" s="304">
        <f t="shared" ca="1" si="1"/>
        <v>49.502981468794921</v>
      </c>
      <c r="U41" s="311">
        <f t="shared" ca="1" si="2"/>
        <v>0</v>
      </c>
      <c r="V41" s="306">
        <f t="shared" ca="1" si="3"/>
        <v>1.177672978790117</v>
      </c>
      <c r="W41" s="304">
        <f t="shared" ca="1" si="4"/>
        <v>63.957292009909374</v>
      </c>
      <c r="Y41" s="314" t="str">
        <f t="shared" ca="1" si="22"/>
        <v/>
      </c>
      <c r="Z41" s="315" t="str">
        <f t="shared" ca="1" si="23"/>
        <v/>
      </c>
      <c r="AA41" s="316" t="str">
        <f t="shared" ca="1" si="24"/>
        <v/>
      </c>
      <c r="AC41" s="310" t="e">
        <f t="shared" ca="1" si="25"/>
        <v>#N/A</v>
      </c>
      <c r="AD41" s="323" t="e">
        <f t="shared" ca="1" si="26"/>
        <v>#N/A</v>
      </c>
      <c r="AE41" s="324">
        <f t="shared" ca="1" si="5"/>
        <v>393.95308165254272</v>
      </c>
      <c r="AG41" s="306">
        <f t="shared" ca="1" si="27"/>
        <v>241.5236512833367</v>
      </c>
      <c r="AH41" s="304">
        <f t="shared" ca="1" si="28"/>
        <v>250.85741601462624</v>
      </c>
    </row>
    <row r="42" spans="1:34" x14ac:dyDescent="0.2">
      <c r="A42" s="347">
        <f t="shared" ca="1" si="6"/>
        <v>0.01</v>
      </c>
      <c r="B42" s="304">
        <f t="shared" ca="1" si="7"/>
        <v>4.0799999999999921</v>
      </c>
      <c r="D42" s="306">
        <f t="shared" ca="1" si="8"/>
        <v>77.300141821454744</v>
      </c>
      <c r="E42" s="307">
        <f t="shared" ca="1" si="9"/>
        <v>228.98673183326613</v>
      </c>
      <c r="F42" s="304">
        <f t="shared" ca="1" si="10"/>
        <v>241.68209549177854</v>
      </c>
      <c r="G42" s="306">
        <f t="shared" ca="1" si="11"/>
        <v>49.265079681688874</v>
      </c>
      <c r="H42" s="307">
        <f t="shared" ca="1" si="12"/>
        <v>152.09230669635016</v>
      </c>
      <c r="I42" s="304">
        <f t="shared" ca="1" si="13"/>
        <v>159.87219217943999</v>
      </c>
      <c r="J42" s="306">
        <f t="shared" ca="1" si="14"/>
        <v>99.694677014925702</v>
      </c>
      <c r="K42" s="307">
        <f t="shared" ca="1" si="15"/>
        <v>395.46255538291456</v>
      </c>
      <c r="L42" s="304">
        <f t="shared" ca="1" si="0"/>
        <v>407.83533605500043</v>
      </c>
      <c r="M42" s="306">
        <f t="shared" ca="1" si="16"/>
        <v>1.2575454898735592</v>
      </c>
      <c r="N42" s="304">
        <f t="shared" ca="1" si="17"/>
        <v>72.052049115466545</v>
      </c>
      <c r="P42" s="310">
        <f t="shared" ca="1" si="18"/>
        <v>6</v>
      </c>
      <c r="Q42" s="304">
        <f t="shared" ca="1" si="19"/>
        <v>1328.8899999999992</v>
      </c>
      <c r="R42" s="306">
        <f t="shared" ca="1" si="20"/>
        <v>0.65305873475141551</v>
      </c>
      <c r="S42" s="307">
        <f t="shared" ca="1" si="21"/>
        <v>5.0396448936713361</v>
      </c>
      <c r="T42" s="304">
        <f t="shared" ca="1" si="1"/>
        <v>49.438916406915808</v>
      </c>
      <c r="U42" s="311">
        <f t="shared" ca="1" si="2"/>
        <v>0</v>
      </c>
      <c r="V42" s="306">
        <f t="shared" ca="1" si="3"/>
        <v>1.1774951563095379</v>
      </c>
      <c r="W42" s="304">
        <f t="shared" ca="1" si="4"/>
        <v>65.925640797915932</v>
      </c>
      <c r="Y42" s="314" t="str">
        <f t="shared" ca="1" si="22"/>
        <v/>
      </c>
      <c r="Z42" s="315" t="str">
        <f t="shared" ca="1" si="23"/>
        <v/>
      </c>
      <c r="AA42" s="316" t="str">
        <f t="shared" ca="1" si="24"/>
        <v/>
      </c>
      <c r="AC42" s="310" t="e">
        <f t="shared" ca="1" si="25"/>
        <v>#N/A</v>
      </c>
      <c r="AD42" s="323" t="e">
        <f t="shared" ca="1" si="26"/>
        <v>#N/A</v>
      </c>
      <c r="AE42" s="324">
        <f t="shared" ca="1" si="5"/>
        <v>395.46255538291456</v>
      </c>
      <c r="AG42" s="306">
        <f t="shared" ca="1" si="27"/>
        <v>241.66321096451813</v>
      </c>
      <c r="AH42" s="304">
        <f t="shared" ca="1" si="28"/>
        <v>250.99639650773045</v>
      </c>
    </row>
    <row r="43" spans="1:34" x14ac:dyDescent="0.2">
      <c r="A43" s="347">
        <f t="shared" ca="1" si="6"/>
        <v>0.01</v>
      </c>
      <c r="B43" s="304">
        <f t="shared" ca="1" si="7"/>
        <v>4.0899999999999919</v>
      </c>
      <c r="D43" s="306">
        <f t="shared" ca="1" si="8"/>
        <v>77.38641318987294</v>
      </c>
      <c r="E43" s="307">
        <f t="shared" ca="1" si="9"/>
        <v>229.09914548503863</v>
      </c>
      <c r="F43" s="304">
        <f t="shared" ca="1" si="10"/>
        <v>241.81620170776117</v>
      </c>
      <c r="G43" s="306">
        <f t="shared" ca="1" si="11"/>
        <v>50.038943813587601</v>
      </c>
      <c r="H43" s="307">
        <f t="shared" ca="1" si="12"/>
        <v>154.38329815120056</v>
      </c>
      <c r="I43" s="304">
        <f t="shared" ca="1" si="13"/>
        <v>162.29016805100014</v>
      </c>
      <c r="J43" s="306">
        <f t="shared" ca="1" si="14"/>
        <v>100.19119713240208</v>
      </c>
      <c r="K43" s="307">
        <f t="shared" ca="1" si="15"/>
        <v>396.9949334071523</v>
      </c>
      <c r="L43" s="304">
        <f t="shared" ca="1" si="0"/>
        <v>409.44261274783452</v>
      </c>
      <c r="M43" s="306">
        <f t="shared" ca="1" si="16"/>
        <v>1.2573592198114376</v>
      </c>
      <c r="N43" s="304">
        <f t="shared" ca="1" si="17"/>
        <v>72.041376627057346</v>
      </c>
      <c r="P43" s="310">
        <f t="shared" ca="1" si="18"/>
        <v>6</v>
      </c>
      <c r="Q43" s="304">
        <f t="shared" ca="1" si="19"/>
        <v>1329.8899999999992</v>
      </c>
      <c r="R43" s="306">
        <f t="shared" ca="1" si="20"/>
        <v>0.65355016649877717</v>
      </c>
      <c r="S43" s="307">
        <f t="shared" ca="1" si="21"/>
        <v>5.0331093920063479</v>
      </c>
      <c r="T43" s="304">
        <f t="shared" ca="1" si="1"/>
        <v>49.374803135582276</v>
      </c>
      <c r="U43" s="311">
        <f t="shared" ca="1" si="2"/>
        <v>0</v>
      </c>
      <c r="V43" s="306">
        <f t="shared" ca="1" si="3"/>
        <v>1.177314662526366</v>
      </c>
      <c r="W43" s="304">
        <f t="shared" ca="1" si="4"/>
        <v>67.92448325394173</v>
      </c>
      <c r="Y43" s="314" t="str">
        <f t="shared" ca="1" si="22"/>
        <v/>
      </c>
      <c r="Z43" s="315" t="str">
        <f t="shared" ca="1" si="23"/>
        <v/>
      </c>
      <c r="AA43" s="316" t="str">
        <f t="shared" ca="1" si="24"/>
        <v/>
      </c>
      <c r="AC43" s="310" t="e">
        <f t="shared" ca="1" si="25"/>
        <v>#N/A</v>
      </c>
      <c r="AD43" s="323" t="e">
        <f t="shared" ca="1" si="26"/>
        <v>#N/A</v>
      </c>
      <c r="AE43" s="324">
        <f t="shared" ca="1" si="5"/>
        <v>396.9949334071523</v>
      </c>
      <c r="AG43" s="306">
        <f t="shared" ca="1" si="27"/>
        <v>241.7973056106801</v>
      </c>
      <c r="AH43" s="304">
        <f t="shared" ca="1" si="28"/>
        <v>251.12992004694522</v>
      </c>
    </row>
    <row r="44" spans="1:34" x14ac:dyDescent="0.2">
      <c r="A44" s="347">
        <f t="shared" ca="1" si="6"/>
        <v>0.01</v>
      </c>
      <c r="B44" s="304">
        <f t="shared" ca="1" si="7"/>
        <v>4.0999999999999917</v>
      </c>
      <c r="D44" s="306">
        <f t="shared" ca="1" si="8"/>
        <v>77.470395108955927</v>
      </c>
      <c r="E44" s="307">
        <f t="shared" ca="1" si="9"/>
        <v>229.20653781008841</v>
      </c>
      <c r="F44" s="304">
        <f t="shared" ca="1" si="10"/>
        <v>241.94482654775908</v>
      </c>
      <c r="G44" s="306">
        <f t="shared" ca="1" si="11"/>
        <v>50.813647764677157</v>
      </c>
      <c r="H44" s="307">
        <f t="shared" ca="1" si="12"/>
        <v>156.67536352930145</v>
      </c>
      <c r="I44" s="304">
        <f t="shared" ca="1" si="13"/>
        <v>164.70943001598738</v>
      </c>
      <c r="J44" s="306">
        <f t="shared" ca="1" si="14"/>
        <v>100.69546009029341</v>
      </c>
      <c r="K44" s="307">
        <f t="shared" ca="1" si="15"/>
        <v>398.5502267155548</v>
      </c>
      <c r="L44" s="304">
        <f t="shared" ca="1" si="0"/>
        <v>411.07403092121496</v>
      </c>
      <c r="M44" s="306">
        <f t="shared" ca="1" si="16"/>
        <v>1.2571755801557178</v>
      </c>
      <c r="N44" s="304">
        <f t="shared" ca="1" si="17"/>
        <v>72.030854849833361</v>
      </c>
      <c r="P44" s="310">
        <f t="shared" ca="1" si="18"/>
        <v>6</v>
      </c>
      <c r="Q44" s="304">
        <f t="shared" ca="1" si="19"/>
        <v>1330.8899999999992</v>
      </c>
      <c r="R44" s="306">
        <f t="shared" ca="1" si="20"/>
        <v>0.65404159824613883</v>
      </c>
      <c r="S44" s="307">
        <f t="shared" ca="1" si="21"/>
        <v>5.0265689760238867</v>
      </c>
      <c r="T44" s="304">
        <f t="shared" ca="1" si="1"/>
        <v>49.310641654794331</v>
      </c>
      <c r="U44" s="311">
        <f t="shared" ca="1" si="2"/>
        <v>0</v>
      </c>
      <c r="V44" s="306">
        <f t="shared" ca="1" si="3"/>
        <v>1.1771314973564018</v>
      </c>
      <c r="W44" s="304">
        <f t="shared" ca="1" si="4"/>
        <v>69.953794929844022</v>
      </c>
      <c r="Y44" s="314" t="str">
        <f t="shared" ca="1" si="22"/>
        <v/>
      </c>
      <c r="Z44" s="315" t="str">
        <f t="shared" ca="1" si="23"/>
        <v/>
      </c>
      <c r="AA44" s="316" t="str">
        <f t="shared" ca="1" si="24"/>
        <v/>
      </c>
      <c r="AC44" s="310" t="e">
        <f t="shared" ca="1" si="25"/>
        <v>#N/A</v>
      </c>
      <c r="AD44" s="323" t="e">
        <f t="shared" ca="1" si="26"/>
        <v>#N/A</v>
      </c>
      <c r="AE44" s="324">
        <f t="shared" ca="1" si="5"/>
        <v>398.5502267155548</v>
      </c>
      <c r="AG44" s="306">
        <f t="shared" ca="1" si="27"/>
        <v>241.92591876961103</v>
      </c>
      <c r="AH44" s="304">
        <f t="shared" ca="1" si="28"/>
        <v>251.25796995331146</v>
      </c>
    </row>
    <row r="45" spans="1:34" x14ac:dyDescent="0.2">
      <c r="A45" s="347">
        <f t="shared" ca="1" si="6"/>
        <v>0.01</v>
      </c>
      <c r="B45" s="304">
        <f t="shared" ca="1" si="7"/>
        <v>4.1099999999999914</v>
      </c>
      <c r="D45" s="306">
        <f t="shared" ca="1" si="8"/>
        <v>77.500326696505482</v>
      </c>
      <c r="E45" s="307">
        <f t="shared" ca="1" si="9"/>
        <v>229.14926376014569</v>
      </c>
      <c r="F45" s="304">
        <f t="shared" ca="1" si="10"/>
        <v>241.90015651066017</v>
      </c>
      <c r="G45" s="306">
        <f t="shared" ca="1" si="11"/>
        <v>51.588651031642215</v>
      </c>
      <c r="H45" s="307">
        <f t="shared" ca="1" si="12"/>
        <v>158.96685616690291</v>
      </c>
      <c r="I45" s="304">
        <f t="shared" ca="1" si="13"/>
        <v>167.12824499423598</v>
      </c>
      <c r="J45" s="306">
        <f t="shared" ca="1" si="14"/>
        <v>101.20747158427501</v>
      </c>
      <c r="K45" s="307">
        <f t="shared" ca="1" si="15"/>
        <v>400.12843781403581</v>
      </c>
      <c r="L45" s="304">
        <f t="shared" ca="1" si="0"/>
        <v>412.72959556104354</v>
      </c>
      <c r="M45" s="306">
        <f t="shared" ca="1" si="16"/>
        <v>1.2569944957444326</v>
      </c>
      <c r="N45" s="304">
        <f t="shared" ca="1" si="17"/>
        <v>72.020479477331108</v>
      </c>
      <c r="P45" s="310">
        <f t="shared" ca="1" si="18"/>
        <v>7</v>
      </c>
      <c r="Q45" s="304">
        <f t="shared" ca="1" si="19"/>
        <v>1331.0486250000006</v>
      </c>
      <c r="R45" s="306">
        <f t="shared" ca="1" si="20"/>
        <v>0.6541195516070647</v>
      </c>
      <c r="S45" s="307">
        <f t="shared" ca="1" si="21"/>
        <v>5.0200277805078164</v>
      </c>
      <c r="T45" s="304">
        <f t="shared" ca="1" si="1"/>
        <v>49.24647252678168</v>
      </c>
      <c r="U45" s="311">
        <f t="shared" ca="1" si="2"/>
        <v>0</v>
      </c>
      <c r="V45" s="306">
        <f t="shared" ca="1" si="3"/>
        <v>1.176945661732832</v>
      </c>
      <c r="W45" s="304">
        <f t="shared" ca="1" si="4"/>
        <v>72.012102034990619</v>
      </c>
      <c r="Y45" s="314" t="str">
        <f t="shared" ca="1" si="22"/>
        <v/>
      </c>
      <c r="Z45" s="315" t="str">
        <f t="shared" ca="1" si="23"/>
        <v/>
      </c>
      <c r="AA45" s="316" t="str">
        <f t="shared" ca="1" si="24"/>
        <v/>
      </c>
      <c r="AC45" s="310" t="e">
        <f t="shared" ca="1" si="25"/>
        <v>#N/A</v>
      </c>
      <c r="AD45" s="323" t="e">
        <f t="shared" ca="1" si="26"/>
        <v>#N/A</v>
      </c>
      <c r="AE45" s="324">
        <f t="shared" ca="1" si="5"/>
        <v>400.12843781403581</v>
      </c>
      <c r="AG45" s="306">
        <f t="shared" ca="1" si="27"/>
        <v>241.88122380503168</v>
      </c>
      <c r="AH45" s="304">
        <f t="shared" ca="1" si="28"/>
        <v>251.21271937315586</v>
      </c>
    </row>
    <row r="46" spans="1:34" x14ac:dyDescent="0.2">
      <c r="A46" s="347">
        <f t="shared" ca="1" si="6"/>
        <v>0.01</v>
      </c>
      <c r="B46" s="304">
        <f t="shared" ca="1" si="7"/>
        <v>4.1199999999999912</v>
      </c>
      <c r="D46" s="306">
        <f t="shared" ca="1" si="8"/>
        <v>77.475952981326955</v>
      </c>
      <c r="E46" s="307">
        <f t="shared" ca="1" si="9"/>
        <v>228.92678469363685</v>
      </c>
      <c r="F46" s="304">
        <f t="shared" ca="1" si="10"/>
        <v>241.68160054197659</v>
      </c>
      <c r="G46" s="306">
        <f t="shared" ca="1" si="11"/>
        <v>52.363410561455481</v>
      </c>
      <c r="H46" s="307">
        <f t="shared" ca="1" si="12"/>
        <v>161.25612401383927</v>
      </c>
      <c r="I46" s="304">
        <f t="shared" ca="1" si="13"/>
        <v>169.54487399386116</v>
      </c>
      <c r="J46" s="306">
        <f t="shared" ca="1" si="14"/>
        <v>101.7272318922405</v>
      </c>
      <c r="K46" s="307">
        <f t="shared" ca="1" si="15"/>
        <v>401.72955271493953</v>
      </c>
      <c r="L46" s="304">
        <f t="shared" ca="1" si="0"/>
        <v>414.40929433713603</v>
      </c>
      <c r="M46" s="306">
        <f t="shared" ca="1" si="16"/>
        <v>1.2568158927791899</v>
      </c>
      <c r="N46" s="304">
        <f t="shared" ca="1" si="17"/>
        <v>72.010246281214179</v>
      </c>
      <c r="P46" s="310">
        <f t="shared" ca="1" si="18"/>
        <v>7</v>
      </c>
      <c r="Q46" s="304">
        <f t="shared" ca="1" si="19"/>
        <v>1330.3658750000006</v>
      </c>
      <c r="R46" s="306">
        <f t="shared" ca="1" si="20"/>
        <v>0.65378402658155366</v>
      </c>
      <c r="S46" s="307">
        <f t="shared" ca="1" si="21"/>
        <v>5.0134899402420006</v>
      </c>
      <c r="T46" s="304">
        <f t="shared" ca="1" si="1"/>
        <v>49.18233631377403</v>
      </c>
      <c r="U46" s="311">
        <f t="shared" ca="1" si="2"/>
        <v>0</v>
      </c>
      <c r="V46" s="306">
        <f t="shared" ca="1" si="3"/>
        <v>1.1767571585483239</v>
      </c>
      <c r="W46" s="304">
        <f t="shared" ca="1" si="4"/>
        <v>74.097839806119595</v>
      </c>
      <c r="Y46" s="314" t="str">
        <f t="shared" ca="1" si="22"/>
        <v/>
      </c>
      <c r="Z46" s="315" t="str">
        <f t="shared" ca="1" si="23"/>
        <v/>
      </c>
      <c r="AA46" s="316" t="str">
        <f t="shared" ca="1" si="24"/>
        <v/>
      </c>
      <c r="AC46" s="310" t="e">
        <f t="shared" ca="1" si="25"/>
        <v>#N/A</v>
      </c>
      <c r="AD46" s="323" t="e">
        <f t="shared" ca="1" si="26"/>
        <v>#N/A</v>
      </c>
      <c r="AE46" s="324">
        <f t="shared" ca="1" si="5"/>
        <v>401.72955271493953</v>
      </c>
      <c r="AG46" s="306">
        <f t="shared" ca="1" si="27"/>
        <v>241.66262954676196</v>
      </c>
      <c r="AH46" s="304">
        <f t="shared" ca="1" si="28"/>
        <v>250.99357692224061</v>
      </c>
    </row>
    <row r="47" spans="1:34" x14ac:dyDescent="0.2">
      <c r="A47" s="347">
        <f t="shared" ca="1" si="6"/>
        <v>0.01</v>
      </c>
      <c r="B47" s="304">
        <f t="shared" ca="1" si="7"/>
        <v>4.129999999999991</v>
      </c>
      <c r="D47" s="306">
        <f t="shared" ca="1" si="8"/>
        <v>77.448988700934521</v>
      </c>
      <c r="E47" s="307">
        <f t="shared" ca="1" si="9"/>
        <v>228.69859966515497</v>
      </c>
      <c r="F47" s="304">
        <f t="shared" ca="1" si="10"/>
        <v>241.45681878878531</v>
      </c>
      <c r="G47" s="306">
        <f t="shared" ca="1" si="11"/>
        <v>53.137900448464826</v>
      </c>
      <c r="H47" s="307">
        <f t="shared" ca="1" si="12"/>
        <v>163.54311001049081</v>
      </c>
      <c r="I47" s="304">
        <f t="shared" ca="1" si="13"/>
        <v>171.95925475523106</v>
      </c>
      <c r="J47" s="306">
        <f t="shared" ca="1" si="14"/>
        <v>102.25473844729009</v>
      </c>
      <c r="K47" s="307">
        <f t="shared" ca="1" si="15"/>
        <v>403.35354888506117</v>
      </c>
      <c r="L47" s="304">
        <f t="shared" ca="1" si="0"/>
        <v>416.11310593767308</v>
      </c>
      <c r="M47" s="306">
        <f t="shared" ca="1" si="16"/>
        <v>1.2566397005635308</v>
      </c>
      <c r="N47" s="304">
        <f t="shared" ca="1" si="17"/>
        <v>72.000151210873852</v>
      </c>
      <c r="P47" s="310">
        <f t="shared" ca="1" si="18"/>
        <v>7</v>
      </c>
      <c r="Q47" s="304">
        <f t="shared" ca="1" si="19"/>
        <v>1329.6831250000007</v>
      </c>
      <c r="R47" s="306">
        <f t="shared" ca="1" si="20"/>
        <v>0.6534485015560425</v>
      </c>
      <c r="S47" s="307">
        <f t="shared" ca="1" si="21"/>
        <v>5.0069554552264401</v>
      </c>
      <c r="T47" s="304">
        <f t="shared" ca="1" si="1"/>
        <v>49.118233015771381</v>
      </c>
      <c r="U47" s="311">
        <f t="shared" ca="1" si="2"/>
        <v>0</v>
      </c>
      <c r="V47" s="306">
        <f t="shared" ca="1" si="3"/>
        <v>1.1765659917179447</v>
      </c>
      <c r="W47" s="304">
        <f t="shared" ca="1" si="4"/>
        <v>76.210843780492553</v>
      </c>
      <c r="Y47" s="314" t="str">
        <f t="shared" ca="1" si="22"/>
        <v/>
      </c>
      <c r="Z47" s="315" t="str">
        <f t="shared" ca="1" si="23"/>
        <v/>
      </c>
      <c r="AA47" s="316" t="str">
        <f t="shared" ca="1" si="24"/>
        <v/>
      </c>
      <c r="AC47" s="310" t="e">
        <f t="shared" ca="1" si="25"/>
        <v>#N/A</v>
      </c>
      <c r="AD47" s="323" t="e">
        <f t="shared" ca="1" si="26"/>
        <v>#N/A</v>
      </c>
      <c r="AE47" s="324">
        <f t="shared" ca="1" si="5"/>
        <v>403.35354888506117</v>
      </c>
      <c r="AG47" s="306">
        <f t="shared" ca="1" si="27"/>
        <v>241.43780922444358</v>
      </c>
      <c r="AH47" s="304">
        <f t="shared" ca="1" si="28"/>
        <v>250.76821561958496</v>
      </c>
    </row>
    <row r="48" spans="1:34" x14ac:dyDescent="0.2">
      <c r="A48" s="347">
        <f t="shared" ca="1" si="6"/>
        <v>0.01</v>
      </c>
      <c r="B48" s="304">
        <f t="shared" ca="1" si="7"/>
        <v>4.1399999999999908</v>
      </c>
      <c r="D48" s="306">
        <f t="shared" ca="1" si="8"/>
        <v>77.419452004965535</v>
      </c>
      <c r="E48" s="307">
        <f t="shared" ca="1" si="9"/>
        <v>228.46471257505786</v>
      </c>
      <c r="F48" s="304">
        <f t="shared" ca="1" si="10"/>
        <v>241.22582042715277</v>
      </c>
      <c r="G48" s="306">
        <f t="shared" ca="1" si="11"/>
        <v>53.912094968514481</v>
      </c>
      <c r="H48" s="307">
        <f t="shared" ca="1" si="12"/>
        <v>165.82775713624139</v>
      </c>
      <c r="I48" s="304">
        <f t="shared" ca="1" si="13"/>
        <v>174.37132511032422</v>
      </c>
      <c r="J48" s="306">
        <f t="shared" ca="1" si="14"/>
        <v>102.789988424375</v>
      </c>
      <c r="K48" s="307">
        <f t="shared" ca="1" si="15"/>
        <v>405.00040322079485</v>
      </c>
      <c r="L48" s="304">
        <f t="shared" ca="1" si="0"/>
        <v>417.8410084341765</v>
      </c>
      <c r="M48" s="306">
        <f t="shared" ca="1" si="16"/>
        <v>1.2564658513308398</v>
      </c>
      <c r="N48" s="304">
        <f t="shared" ca="1" si="17"/>
        <v>71.990190383569072</v>
      </c>
      <c r="P48" s="310">
        <f t="shared" ca="1" si="18"/>
        <v>7</v>
      </c>
      <c r="Q48" s="304">
        <f t="shared" ca="1" si="19"/>
        <v>1329.0003750000008</v>
      </c>
      <c r="R48" s="306">
        <f t="shared" ca="1" si="20"/>
        <v>0.65311297653053135</v>
      </c>
      <c r="S48" s="307">
        <f t="shared" ca="1" si="21"/>
        <v>5.0004243254611351</v>
      </c>
      <c r="T48" s="304">
        <f t="shared" ca="1" si="1"/>
        <v>49.054162632773739</v>
      </c>
      <c r="U48" s="311">
        <f t="shared" ca="1" si="2"/>
        <v>0</v>
      </c>
      <c r="V48" s="306">
        <f t="shared" ca="1" si="3"/>
        <v>1.1763721652397359</v>
      </c>
      <c r="W48" s="304">
        <f t="shared" ca="1" si="4"/>
        <v>78.350946295726644</v>
      </c>
      <c r="Y48" s="314" t="str">
        <f t="shared" ca="1" si="22"/>
        <v/>
      </c>
      <c r="Z48" s="315" t="str">
        <f t="shared" ca="1" si="23"/>
        <v/>
      </c>
      <c r="AA48" s="316" t="str">
        <f t="shared" ca="1" si="24"/>
        <v/>
      </c>
      <c r="AC48" s="310" t="e">
        <f t="shared" ca="1" si="25"/>
        <v>#N/A</v>
      </c>
      <c r="AD48" s="323" t="e">
        <f t="shared" ca="1" si="26"/>
        <v>#N/A</v>
      </c>
      <c r="AE48" s="324">
        <f t="shared" ca="1" si="5"/>
        <v>405.00040322079485</v>
      </c>
      <c r="AG48" s="306">
        <f t="shared" ca="1" si="27"/>
        <v>241.20677200324189</v>
      </c>
      <c r="AH48" s="304">
        <f t="shared" ca="1" si="28"/>
        <v>250.53664442846599</v>
      </c>
    </row>
    <row r="49" spans="1:34" x14ac:dyDescent="0.2">
      <c r="A49" s="347">
        <f t="shared" ca="1" si="6"/>
        <v>0.01</v>
      </c>
      <c r="B49" s="304">
        <f t="shared" ca="1" si="7"/>
        <v>4.1499999999999906</v>
      </c>
      <c r="D49" s="306">
        <f t="shared" ca="1" si="8"/>
        <v>77.387360590898894</v>
      </c>
      <c r="E49" s="307">
        <f t="shared" ca="1" si="9"/>
        <v>228.22512820225191</v>
      </c>
      <c r="F49" s="304">
        <f t="shared" ca="1" si="10"/>
        <v>240.98861533723979</v>
      </c>
      <c r="G49" s="306">
        <f t="shared" ca="1" si="11"/>
        <v>54.68596857442347</v>
      </c>
      <c r="H49" s="307">
        <f t="shared" ca="1" si="12"/>
        <v>168.1100084182639</v>
      </c>
      <c r="I49" s="304">
        <f t="shared" ca="1" si="13"/>
        <v>176.78102298977566</v>
      </c>
      <c r="J49" s="306">
        <f t="shared" ca="1" si="14"/>
        <v>103.33297874208969</v>
      </c>
      <c r="K49" s="307">
        <f t="shared" ca="1" si="15"/>
        <v>406.67009204856737</v>
      </c>
      <c r="L49" s="304">
        <f t="shared" ca="1" si="0"/>
        <v>419.5929792817123</v>
      </c>
      <c r="M49" s="306">
        <f t="shared" ca="1" si="16"/>
        <v>1.2562942800840491</v>
      </c>
      <c r="N49" s="304">
        <f t="shared" ca="1" si="17"/>
        <v>71.98036007524216</v>
      </c>
      <c r="P49" s="310">
        <f t="shared" ca="1" si="18"/>
        <v>7</v>
      </c>
      <c r="Q49" s="304">
        <f t="shared" ca="1" si="19"/>
        <v>1328.3176250000008</v>
      </c>
      <c r="R49" s="306">
        <f t="shared" ca="1" si="20"/>
        <v>0.6527774515050202</v>
      </c>
      <c r="S49" s="307">
        <f t="shared" ca="1" si="21"/>
        <v>4.9938965509460846</v>
      </c>
      <c r="T49" s="304">
        <f t="shared" ca="1" si="1"/>
        <v>48.990125164781091</v>
      </c>
      <c r="U49" s="311">
        <f t="shared" ca="1" si="2"/>
        <v>0</v>
      </c>
      <c r="V49" s="306">
        <f t="shared" ca="1" si="3"/>
        <v>1.1761756831945251</v>
      </c>
      <c r="W49" s="304">
        <f t="shared" ca="1" si="4"/>
        <v>80.517976516454212</v>
      </c>
      <c r="Y49" s="314" t="str">
        <f t="shared" ca="1" si="22"/>
        <v/>
      </c>
      <c r="Z49" s="315" t="str">
        <f t="shared" ca="1" si="23"/>
        <v/>
      </c>
      <c r="AA49" s="316" t="str">
        <f t="shared" ca="1" si="24"/>
        <v/>
      </c>
      <c r="AC49" s="310" t="e">
        <f t="shared" ca="1" si="25"/>
        <v>#N/A</v>
      </c>
      <c r="AD49" s="323" t="e">
        <f t="shared" ca="1" si="26"/>
        <v>#N/A</v>
      </c>
      <c r="AE49" s="324">
        <f t="shared" ca="1" si="5"/>
        <v>406.67009204856737</v>
      </c>
      <c r="AG49" s="306">
        <f t="shared" ca="1" si="27"/>
        <v>240.9695277527141</v>
      </c>
      <c r="AH49" s="304">
        <f t="shared" ca="1" si="28"/>
        <v>250.29887302480671</v>
      </c>
    </row>
    <row r="50" spans="1:34" x14ac:dyDescent="0.2">
      <c r="A50" s="347">
        <f t="shared" ca="1" si="6"/>
        <v>0.01</v>
      </c>
      <c r="B50" s="304">
        <f t="shared" ca="1" si="7"/>
        <v>4.1599999999999904</v>
      </c>
      <c r="D50" s="306">
        <f t="shared" ca="1" si="8"/>
        <v>77.352731741861092</v>
      </c>
      <c r="E50" s="307">
        <f t="shared" ca="1" si="9"/>
        <v>227.97985219220968</v>
      </c>
      <c r="F50" s="304">
        <f t="shared" ca="1" si="10"/>
        <v>240.74521410302242</v>
      </c>
      <c r="G50" s="306">
        <f t="shared" ca="1" si="11"/>
        <v>55.459495891842082</v>
      </c>
      <c r="H50" s="307">
        <f t="shared" ca="1" si="12"/>
        <v>170.38980694018599</v>
      </c>
      <c r="I50" s="304">
        <f t="shared" ca="1" si="13"/>
        <v>179.18828642992014</v>
      </c>
      <c r="J50" s="306">
        <f t="shared" ca="1" si="14"/>
        <v>103.88370606442102</v>
      </c>
      <c r="K50" s="307">
        <f t="shared" ca="1" si="15"/>
        <v>408.36259112535964</v>
      </c>
      <c r="L50" s="304">
        <f t="shared" ca="1" si="0"/>
        <v>421.36899531918186</v>
      </c>
      <c r="M50" s="306">
        <f t="shared" ca="1" si="16"/>
        <v>1.2561249244461796</v>
      </c>
      <c r="N50" s="304">
        <f t="shared" ca="1" si="17"/>
        <v>71.970656711955499</v>
      </c>
      <c r="P50" s="310">
        <f t="shared" ca="1" si="18"/>
        <v>7</v>
      </c>
      <c r="Q50" s="304">
        <f t="shared" ca="1" si="19"/>
        <v>1327.6348750000006</v>
      </c>
      <c r="R50" s="306">
        <f t="shared" ca="1" si="20"/>
        <v>0.65244192647950894</v>
      </c>
      <c r="S50" s="307">
        <f t="shared" ca="1" si="21"/>
        <v>4.9873721316812896</v>
      </c>
      <c r="T50" s="304">
        <f t="shared" ca="1" si="1"/>
        <v>48.926120611793451</v>
      </c>
      <c r="U50" s="311">
        <f t="shared" ca="1" si="2"/>
        <v>0</v>
      </c>
      <c r="V50" s="306">
        <f t="shared" ca="1" si="3"/>
        <v>1.1759765497457306</v>
      </c>
      <c r="W50" s="304">
        <f t="shared" ca="1" si="4"/>
        <v>82.711760461783655</v>
      </c>
      <c r="Y50" s="314" t="str">
        <f t="shared" ca="1" si="22"/>
        <v/>
      </c>
      <c r="Z50" s="315" t="str">
        <f t="shared" ca="1" si="23"/>
        <v/>
      </c>
      <c r="AA50" s="316" t="str">
        <f t="shared" ca="1" si="24"/>
        <v/>
      </c>
      <c r="AC50" s="310" t="e">
        <f t="shared" ca="1" si="25"/>
        <v>#N/A</v>
      </c>
      <c r="AD50" s="323" t="e">
        <f t="shared" ca="1" si="26"/>
        <v>#N/A</v>
      </c>
      <c r="AE50" s="324">
        <f t="shared" ca="1" si="5"/>
        <v>408.36259112535964</v>
      </c>
      <c r="AG50" s="306">
        <f t="shared" ca="1" si="27"/>
        <v>240.72608704651188</v>
      </c>
      <c r="AH50" s="304">
        <f t="shared" ca="1" si="28"/>
        <v>250.05491179643172</v>
      </c>
    </row>
    <row r="51" spans="1:34" x14ac:dyDescent="0.2">
      <c r="A51" s="347">
        <f t="shared" ca="1" si="6"/>
        <v>0.01</v>
      </c>
      <c r="B51" s="304">
        <f t="shared" ca="1" si="7"/>
        <v>4.1699999999999902</v>
      </c>
      <c r="D51" s="306">
        <f t="shared" ca="1" si="8"/>
        <v>77.315582361799528</v>
      </c>
      <c r="E51" s="307">
        <f t="shared" ca="1" si="9"/>
        <v>227.72889104558004</v>
      </c>
      <c r="F51" s="304">
        <f t="shared" ca="1" si="10"/>
        <v>240.4956280118079</v>
      </c>
      <c r="G51" s="306">
        <f t="shared" ca="1" si="11"/>
        <v>56.232651715460079</v>
      </c>
      <c r="H51" s="307">
        <f t="shared" ca="1" si="12"/>
        <v>172.6670958506418</v>
      </c>
      <c r="I51" s="304">
        <f t="shared" ca="1" si="13"/>
        <v>181.59305357982987</v>
      </c>
      <c r="J51" s="306">
        <f t="shared" ca="1" si="14"/>
        <v>104.44216680245754</v>
      </c>
      <c r="K51" s="307">
        <f t="shared" ca="1" si="15"/>
        <v>410.07787563931379</v>
      </c>
      <c r="L51" s="304">
        <f t="shared" ca="1" si="0"/>
        <v>423.16903276970169</v>
      </c>
      <c r="M51" s="306">
        <f t="shared" ca="1" si="16"/>
        <v>1.2559577245208504</v>
      </c>
      <c r="N51" s="304">
        <f t="shared" ca="1" si="17"/>
        <v>71.96107686189923</v>
      </c>
      <c r="P51" s="310">
        <f t="shared" ca="1" si="18"/>
        <v>7</v>
      </c>
      <c r="Q51" s="304">
        <f t="shared" ca="1" si="19"/>
        <v>1326.9521250000007</v>
      </c>
      <c r="R51" s="306">
        <f t="shared" ca="1" si="20"/>
        <v>0.65210640145399779</v>
      </c>
      <c r="S51" s="307">
        <f t="shared" ca="1" si="21"/>
        <v>4.9808510676667499</v>
      </c>
      <c r="T51" s="304">
        <f t="shared" ca="1" si="1"/>
        <v>48.862148973810818</v>
      </c>
      <c r="U51" s="311">
        <f t="shared" ca="1" si="2"/>
        <v>0</v>
      </c>
      <c r="V51" s="306">
        <f t="shared" ca="1" si="3"/>
        <v>1.175774769139148</v>
      </c>
      <c r="W51" s="304">
        <f t="shared" ca="1" si="4"/>
        <v>84.932121033552519</v>
      </c>
      <c r="Y51" s="314" t="str">
        <f t="shared" ca="1" si="22"/>
        <v/>
      </c>
      <c r="Z51" s="315" t="str">
        <f t="shared" ca="1" si="23"/>
        <v/>
      </c>
      <c r="AA51" s="316" t="str">
        <f t="shared" ca="1" si="24"/>
        <v/>
      </c>
      <c r="AC51" s="310" t="e">
        <f t="shared" ca="1" si="25"/>
        <v>#N/A</v>
      </c>
      <c r="AD51" s="323" t="e">
        <f t="shared" ca="1" si="26"/>
        <v>#N/A</v>
      </c>
      <c r="AE51" s="324">
        <f t="shared" ca="1" si="5"/>
        <v>410.07787563931379</v>
      </c>
      <c r="AG51" s="306">
        <f t="shared" ca="1" si="27"/>
        <v>240.47646116188065</v>
      </c>
      <c r="AH51" s="304">
        <f t="shared" ca="1" si="28"/>
        <v>249.80477184214908</v>
      </c>
    </row>
    <row r="52" spans="1:34" x14ac:dyDescent="0.2">
      <c r="A52" s="347">
        <f t="shared" ca="1" si="6"/>
        <v>0.01</v>
      </c>
      <c r="B52" s="304">
        <f t="shared" ca="1" si="7"/>
        <v>4.1799999999999899</v>
      </c>
      <c r="D52" s="306">
        <f t="shared" ca="1" si="8"/>
        <v>77.275929008230392</v>
      </c>
      <c r="E52" s="307">
        <f t="shared" ca="1" si="9"/>
        <v>227.47225210733055</v>
      </c>
      <c r="F52" s="304">
        <f t="shared" ca="1" si="10"/>
        <v>240.23986905354823</v>
      </c>
      <c r="G52" s="306">
        <f t="shared" ca="1" si="11"/>
        <v>57.005411005542385</v>
      </c>
      <c r="H52" s="307">
        <f t="shared" ca="1" si="12"/>
        <v>174.9418183717151</v>
      </c>
      <c r="I52" s="304">
        <f t="shared" ca="1" si="13"/>
        <v>183.99526270834519</v>
      </c>
      <c r="J52" s="306">
        <f t="shared" ca="1" si="14"/>
        <v>105.00835711606254</v>
      </c>
      <c r="K52" s="307">
        <f t="shared" ca="1" si="15"/>
        <v>411.81592021042559</v>
      </c>
      <c r="L52" s="304">
        <f t="shared" ca="1" si="0"/>
        <v>424.99306724107174</v>
      </c>
      <c r="M52" s="306">
        <f t="shared" ca="1" si="16"/>
        <v>1.2557926227619667</v>
      </c>
      <c r="N52" s="304">
        <f t="shared" ca="1" si="17"/>
        <v>71.951617227925013</v>
      </c>
      <c r="P52" s="310">
        <f t="shared" ca="1" si="18"/>
        <v>7</v>
      </c>
      <c r="Q52" s="304">
        <f t="shared" ca="1" si="19"/>
        <v>1326.2693750000008</v>
      </c>
      <c r="R52" s="306">
        <f t="shared" ca="1" si="20"/>
        <v>0.65177087642848675</v>
      </c>
      <c r="S52" s="307">
        <f t="shared" ca="1" si="21"/>
        <v>4.9743333589024648</v>
      </c>
      <c r="T52" s="304">
        <f t="shared" ca="1" si="1"/>
        <v>48.798210250833179</v>
      </c>
      <c r="U52" s="311">
        <f t="shared" ca="1" si="2"/>
        <v>0</v>
      </c>
      <c r="V52" s="306">
        <f t="shared" ca="1" si="3"/>
        <v>1.1755703457027287</v>
      </c>
      <c r="W52" s="304">
        <f t="shared" ca="1" si="4"/>
        <v>87.178878045366048</v>
      </c>
      <c r="Y52" s="314" t="str">
        <f t="shared" ca="1" si="22"/>
        <v/>
      </c>
      <c r="Z52" s="315" t="str">
        <f t="shared" ca="1" si="23"/>
        <v/>
      </c>
      <c r="AA52" s="316" t="str">
        <f t="shared" ca="1" si="24"/>
        <v/>
      </c>
      <c r="AC52" s="310" t="e">
        <f t="shared" ca="1" si="25"/>
        <v>#N/A</v>
      </c>
      <c r="AD52" s="323" t="e">
        <f t="shared" ca="1" si="26"/>
        <v>#N/A</v>
      </c>
      <c r="AE52" s="324">
        <f t="shared" ca="1" si="5"/>
        <v>411.81592021042559</v>
      </c>
      <c r="AG52" s="306">
        <f t="shared" ca="1" si="27"/>
        <v>240.22066207895696</v>
      </c>
      <c r="AH52" s="304">
        <f t="shared" ca="1" si="28"/>
        <v>249.54846497065822</v>
      </c>
    </row>
    <row r="53" spans="1:34" x14ac:dyDescent="0.2">
      <c r="A53" s="347">
        <f t="shared" ca="1" si="6"/>
        <v>0.01</v>
      </c>
      <c r="B53" s="304">
        <f t="shared" ca="1" si="7"/>
        <v>4.1899999999999897</v>
      </c>
      <c r="D53" s="306">
        <f t="shared" ca="1" si="8"/>
        <v>77.23378792274913</v>
      </c>
      <c r="E53" s="307">
        <f t="shared" ca="1" si="9"/>
        <v>227.20994355636668</v>
      </c>
      <c r="F53" s="304">
        <f t="shared" ca="1" si="10"/>
        <v>239.97794991995312</v>
      </c>
      <c r="G53" s="306">
        <f t="shared" ca="1" si="11"/>
        <v>57.777748884769878</v>
      </c>
      <c r="H53" s="307">
        <f t="shared" ca="1" si="12"/>
        <v>177.21391780727876</v>
      </c>
      <c r="I53" s="304">
        <f t="shared" ca="1" si="13"/>
        <v>186.39485221109643</v>
      </c>
      <c r="J53" s="306">
        <f t="shared" ca="1" si="14"/>
        <v>105.5822729155141</v>
      </c>
      <c r="K53" s="307">
        <f t="shared" ca="1" si="15"/>
        <v>413.57669889132058</v>
      </c>
      <c r="L53" s="304">
        <f t="shared" ca="1" si="0"/>
        <v>426.84107372633218</v>
      </c>
      <c r="M53" s="306">
        <f t="shared" ca="1" si="16"/>
        <v>1.2556295638518729</v>
      </c>
      <c r="N53" s="304">
        <f t="shared" ca="1" si="17"/>
        <v>71.942274640564634</v>
      </c>
      <c r="P53" s="310">
        <f t="shared" ca="1" si="18"/>
        <v>7</v>
      </c>
      <c r="Q53" s="304">
        <f t="shared" ca="1" si="19"/>
        <v>1325.5866250000008</v>
      </c>
      <c r="R53" s="306">
        <f t="shared" ca="1" si="20"/>
        <v>0.65143535140297559</v>
      </c>
      <c r="S53" s="307">
        <f t="shared" ca="1" si="21"/>
        <v>4.967819005388435</v>
      </c>
      <c r="T53" s="304">
        <f t="shared" ca="1" si="1"/>
        <v>48.734304442860548</v>
      </c>
      <c r="U53" s="311">
        <f t="shared" ca="1" si="2"/>
        <v>0</v>
      </c>
      <c r="V53" s="306">
        <f t="shared" ca="1" si="3"/>
        <v>1.175363283846345</v>
      </c>
      <c r="W53" s="304">
        <f t="shared" ca="1" si="4"/>
        <v>89.451848252411807</v>
      </c>
      <c r="Y53" s="314" t="str">
        <f t="shared" ca="1" si="22"/>
        <v/>
      </c>
      <c r="Z53" s="315" t="str">
        <f t="shared" ca="1" si="23"/>
        <v/>
      </c>
      <c r="AA53" s="316" t="str">
        <f t="shared" ca="1" si="24"/>
        <v/>
      </c>
      <c r="AC53" s="310" t="e">
        <f t="shared" ca="1" si="25"/>
        <v>#N/A</v>
      </c>
      <c r="AD53" s="323" t="e">
        <f t="shared" ca="1" si="26"/>
        <v>#N/A</v>
      </c>
      <c r="AE53" s="324">
        <f t="shared" ca="1" si="5"/>
        <v>413.57669889132058</v>
      </c>
      <c r="AG53" s="306">
        <f t="shared" ca="1" si="27"/>
        <v>239.95870247986687</v>
      </c>
      <c r="AH53" s="304">
        <f t="shared" ca="1" si="28"/>
        <v>249.28600369928401</v>
      </c>
    </row>
    <row r="54" spans="1:34" x14ac:dyDescent="0.2">
      <c r="A54" s="347">
        <f t="shared" ca="1" si="6"/>
        <v>0.01</v>
      </c>
      <c r="B54" s="304">
        <f t="shared" ca="1" si="7"/>
        <v>4.1999999999999895</v>
      </c>
      <c r="D54" s="306">
        <f t="shared" ca="1" si="8"/>
        <v>77.189175059473953</v>
      </c>
      <c r="E54" s="307">
        <f t="shared" ca="1" si="9"/>
        <v>226.94197439557959</v>
      </c>
      <c r="F54" s="304">
        <f t="shared" ca="1" si="10"/>
        <v>239.70988400340528</v>
      </c>
      <c r="G54" s="306">
        <f t="shared" ca="1" si="11"/>
        <v>58.549640635364618</v>
      </c>
      <c r="H54" s="307">
        <f t="shared" ca="1" si="12"/>
        <v>179.48333755123457</v>
      </c>
      <c r="I54" s="304">
        <f t="shared" ca="1" si="13"/>
        <v>188.79176061751409</v>
      </c>
      <c r="J54" s="306">
        <f t="shared" ca="1" si="14"/>
        <v>106.16390986311477</v>
      </c>
      <c r="K54" s="307">
        <f t="shared" ca="1" si="15"/>
        <v>415.36018516811316</v>
      </c>
      <c r="L54" s="304">
        <f t="shared" ca="1" si="0"/>
        <v>428.71302660440915</v>
      </c>
      <c r="M54" s="306">
        <f t="shared" ca="1" si="16"/>
        <v>1.2554684945873162</v>
      </c>
      <c r="N54" s="304">
        <f t="shared" ca="1" si="17"/>
        <v>71.933046051496262</v>
      </c>
      <c r="P54" s="310">
        <f t="shared" ca="1" si="18"/>
        <v>7</v>
      </c>
      <c r="Q54" s="304">
        <f t="shared" ca="1" si="19"/>
        <v>1324.9038750000009</v>
      </c>
      <c r="R54" s="306">
        <f t="shared" ca="1" si="20"/>
        <v>0.65109982637746444</v>
      </c>
      <c r="S54" s="307">
        <f t="shared" ca="1" si="21"/>
        <v>4.9613080071246607</v>
      </c>
      <c r="T54" s="304">
        <f t="shared" ca="1" si="1"/>
        <v>48.670431549892925</v>
      </c>
      <c r="U54" s="311">
        <f t="shared" ca="1" si="2"/>
        <v>0</v>
      </c>
      <c r="V54" s="306">
        <f t="shared" ca="1" si="3"/>
        <v>1.1751535880615425</v>
      </c>
      <c r="W54" s="304">
        <f t="shared" ca="1" si="4"/>
        <v>91.750845382041632</v>
      </c>
      <c r="Y54" s="314" t="str">
        <f t="shared" ca="1" si="22"/>
        <v/>
      </c>
      <c r="Z54" s="315" t="str">
        <f t="shared" ca="1" si="23"/>
        <v/>
      </c>
      <c r="AA54" s="316" t="str">
        <f t="shared" ca="1" si="24"/>
        <v/>
      </c>
      <c r="AC54" s="310" t="e">
        <f t="shared" ca="1" si="25"/>
        <v>#N/A</v>
      </c>
      <c r="AD54" s="323" t="e">
        <f t="shared" ca="1" si="26"/>
        <v>#N/A</v>
      </c>
      <c r="AE54" s="324">
        <f t="shared" ca="1" si="5"/>
        <v>415.36018516811316</v>
      </c>
      <c r="AG54" s="306">
        <f t="shared" ca="1" si="27"/>
        <v>239.69059574762721</v>
      </c>
      <c r="AH54" s="304">
        <f t="shared" ca="1" si="28"/>
        <v>249.01740125253755</v>
      </c>
    </row>
    <row r="55" spans="1:34" x14ac:dyDescent="0.2">
      <c r="A55" s="347">
        <f t="shared" ca="1" si="6"/>
        <v>0.01</v>
      </c>
      <c r="B55" s="304">
        <f t="shared" ca="1" si="7"/>
        <v>4.2099999999999893</v>
      </c>
      <c r="D55" s="306">
        <f t="shared" ca="1" si="8"/>
        <v>77.142106111578457</v>
      </c>
      <c r="E55" s="307">
        <f t="shared" ca="1" si="9"/>
        <v>226.66835444227516</v>
      </c>
      <c r="F55" s="304">
        <f t="shared" ca="1" si="10"/>
        <v>239.43568539567971</v>
      </c>
      <c r="G55" s="306">
        <f t="shared" ca="1" si="11"/>
        <v>59.321061696480399</v>
      </c>
      <c r="H55" s="307">
        <f t="shared" ca="1" si="12"/>
        <v>181.75002109565733</v>
      </c>
      <c r="I55" s="304">
        <f t="shared" ca="1" si="13"/>
        <v>191.18592659782655</v>
      </c>
      <c r="J55" s="306">
        <f t="shared" ca="1" si="14"/>
        <v>106.75326337477399</v>
      </c>
      <c r="K55" s="307">
        <f t="shared" ca="1" si="15"/>
        <v>417.16635196134763</v>
      </c>
      <c r="L55" s="304">
        <f t="shared" ca="1" si="0"/>
        <v>430.60889964084907</v>
      </c>
      <c r="M55" s="306">
        <f t="shared" ca="1" si="16"/>
        <v>1.255309363772628</v>
      </c>
      <c r="N55" s="304">
        <f t="shared" ca="1" si="17"/>
        <v>71.923928527424152</v>
      </c>
      <c r="P55" s="310">
        <f t="shared" ca="1" si="18"/>
        <v>7</v>
      </c>
      <c r="Q55" s="304">
        <f t="shared" ca="1" si="19"/>
        <v>1324.2211250000007</v>
      </c>
      <c r="R55" s="306">
        <f t="shared" ca="1" si="20"/>
        <v>0.65076430135195318</v>
      </c>
      <c r="S55" s="307">
        <f t="shared" ca="1" si="21"/>
        <v>4.9548003641111409</v>
      </c>
      <c r="T55" s="304">
        <f t="shared" ca="1" si="1"/>
        <v>48.606591571930295</v>
      </c>
      <c r="U55" s="311">
        <f t="shared" ca="1" si="2"/>
        <v>0</v>
      </c>
      <c r="V55" s="306">
        <f t="shared" ca="1" si="3"/>
        <v>1.1749412629212812</v>
      </c>
      <c r="W55" s="304">
        <f t="shared" ca="1" si="4"/>
        <v>94.075680165112061</v>
      </c>
      <c r="Y55" s="314" t="str">
        <f t="shared" ca="1" si="22"/>
        <v/>
      </c>
      <c r="Z55" s="315" t="str">
        <f t="shared" ca="1" si="23"/>
        <v/>
      </c>
      <c r="AA55" s="316" t="str">
        <f t="shared" ca="1" si="24"/>
        <v/>
      </c>
      <c r="AC55" s="310" t="e">
        <f t="shared" ca="1" si="25"/>
        <v>#N/A</v>
      </c>
      <c r="AD55" s="323" t="e">
        <f t="shared" ca="1" si="26"/>
        <v>#N/A</v>
      </c>
      <c r="AE55" s="324">
        <f t="shared" ca="1" si="5"/>
        <v>417.16635196134763</v>
      </c>
      <c r="AG55" s="306">
        <f t="shared" ca="1" si="27"/>
        <v>239.41635596485176</v>
      </c>
      <c r="AH55" s="304">
        <f t="shared" ca="1" si="28"/>
        <v>248.74267156050317</v>
      </c>
    </row>
    <row r="56" spans="1:34" x14ac:dyDescent="0.2">
      <c r="A56" s="347">
        <f t="shared" ca="1" si="6"/>
        <v>0.01</v>
      </c>
      <c r="B56" s="304">
        <f t="shared" ca="1" si="7"/>
        <v>4.2199999999999891</v>
      </c>
      <c r="D56" s="306">
        <f t="shared" ca="1" si="8"/>
        <v>77.092596536054558</v>
      </c>
      <c r="E56" s="307">
        <f t="shared" ca="1" si="9"/>
        <v>226.38909431894481</v>
      </c>
      <c r="F56" s="304">
        <f t="shared" ca="1" si="10"/>
        <v>239.15536888646884</v>
      </c>
      <c r="G56" s="306">
        <f t="shared" ca="1" si="11"/>
        <v>60.091987661840946</v>
      </c>
      <c r="H56" s="307">
        <f t="shared" ca="1" si="12"/>
        <v>184.01391203884677</v>
      </c>
      <c r="I56" s="304">
        <f t="shared" ca="1" si="13"/>
        <v>193.57728897004233</v>
      </c>
      <c r="J56" s="306">
        <f t="shared" ca="1" si="14"/>
        <v>107.35032862156559</v>
      </c>
      <c r="K56" s="307">
        <f t="shared" ca="1" si="15"/>
        <v>418.99517162702017</v>
      </c>
      <c r="L56" s="304">
        <f t="shared" ca="1" si="0"/>
        <v>432.52866598864199</v>
      </c>
      <c r="M56" s="306">
        <f t="shared" ca="1" si="16"/>
        <v>1.2551521221195798</v>
      </c>
      <c r="N56" s="304">
        <f t="shared" ca="1" si="17"/>
        <v>71.914919244340823</v>
      </c>
      <c r="P56" s="310">
        <f t="shared" ca="1" si="18"/>
        <v>7</v>
      </c>
      <c r="Q56" s="304">
        <f t="shared" ca="1" si="19"/>
        <v>1323.5383750000008</v>
      </c>
      <c r="R56" s="306">
        <f t="shared" ca="1" si="20"/>
        <v>0.65042877632644203</v>
      </c>
      <c r="S56" s="307">
        <f t="shared" ca="1" si="21"/>
        <v>4.9482960763478765</v>
      </c>
      <c r="T56" s="304">
        <f t="shared" ca="1" si="1"/>
        <v>48.542784508972673</v>
      </c>
      <c r="U56" s="311">
        <f t="shared" ca="1" si="2"/>
        <v>0</v>
      </c>
      <c r="V56" s="306">
        <f t="shared" ca="1" si="3"/>
        <v>1.1747263130796657</v>
      </c>
      <c r="W56" s="304">
        <f t="shared" ca="1" si="4"/>
        <v>96.426160368072885</v>
      </c>
      <c r="Y56" s="314" t="str">
        <f t="shared" ca="1" si="22"/>
        <v/>
      </c>
      <c r="Z56" s="315" t="str">
        <f t="shared" ca="1" si="23"/>
        <v/>
      </c>
      <c r="AA56" s="316" t="str">
        <f t="shared" ca="1" si="24"/>
        <v/>
      </c>
      <c r="AC56" s="310" t="e">
        <f t="shared" ca="1" si="25"/>
        <v>#N/A</v>
      </c>
      <c r="AD56" s="323" t="e">
        <f t="shared" ca="1" si="26"/>
        <v>#N/A</v>
      </c>
      <c r="AE56" s="324">
        <f t="shared" ca="1" si="5"/>
        <v>418.99517162702017</v>
      </c>
      <c r="AG56" s="306">
        <f t="shared" ca="1" si="27"/>
        <v>239.13599791226417</v>
      </c>
      <c r="AH56" s="304">
        <f t="shared" ca="1" si="28"/>
        <v>248.46182925705244</v>
      </c>
    </row>
    <row r="57" spans="1:34" x14ac:dyDescent="0.2">
      <c r="A57" s="347">
        <f t="shared" ca="1" si="6"/>
        <v>0.01</v>
      </c>
      <c r="B57" s="304">
        <f t="shared" ca="1" si="7"/>
        <v>4.2299999999999889</v>
      </c>
      <c r="D57" s="306">
        <f t="shared" ca="1" si="8"/>
        <v>77.040661576835021</v>
      </c>
      <c r="E57" s="307">
        <f t="shared" ca="1" si="9"/>
        <v>226.10420544433978</v>
      </c>
      <c r="F57" s="304">
        <f t="shared" ca="1" si="10"/>
        <v>238.86894996171569</v>
      </c>
      <c r="G57" s="306">
        <f t="shared" ca="1" si="11"/>
        <v>60.862394277609297</v>
      </c>
      <c r="H57" s="307">
        <f t="shared" ca="1" si="12"/>
        <v>186.27495409329018</v>
      </c>
      <c r="I57" s="304">
        <f t="shared" ca="1" si="13"/>
        <v>195.96578670691611</v>
      </c>
      <c r="J57" s="306">
        <f t="shared" ca="1" si="14"/>
        <v>107.95510053126284</v>
      </c>
      <c r="K57" s="307">
        <f t="shared" ca="1" si="15"/>
        <v>420.84661595768085</v>
      </c>
      <c r="L57" s="304">
        <f t="shared" ca="1" si="0"/>
        <v>434.47229818913286</v>
      </c>
      <c r="M57" s="306">
        <f t="shared" ca="1" si="16"/>
        <v>1.254996722153422</v>
      </c>
      <c r="N57" s="304">
        <f t="shared" ca="1" si="17"/>
        <v>71.906015482143502</v>
      </c>
      <c r="P57" s="310">
        <f t="shared" ca="1" si="18"/>
        <v>7</v>
      </c>
      <c r="Q57" s="304">
        <f t="shared" ca="1" si="19"/>
        <v>1322.8556250000008</v>
      </c>
      <c r="R57" s="306">
        <f t="shared" ca="1" si="20"/>
        <v>0.65009325130093087</v>
      </c>
      <c r="S57" s="307">
        <f t="shared" ca="1" si="21"/>
        <v>4.9417951438348675</v>
      </c>
      <c r="T57" s="304">
        <f t="shared" ca="1" si="1"/>
        <v>48.479010361020052</v>
      </c>
      <c r="U57" s="311">
        <f t="shared" ca="1" si="2"/>
        <v>0</v>
      </c>
      <c r="V57" s="306">
        <f t="shared" ca="1" si="3"/>
        <v>1.1745087432716625</v>
      </c>
      <c r="W57" s="304">
        <f t="shared" ca="1" si="4"/>
        <v>98.802090825795673</v>
      </c>
      <c r="Y57" s="314" t="str">
        <f t="shared" ca="1" si="22"/>
        <v/>
      </c>
      <c r="Z57" s="315" t="str">
        <f t="shared" ca="1" si="23"/>
        <v/>
      </c>
      <c r="AA57" s="316" t="str">
        <f t="shared" ca="1" si="24"/>
        <v/>
      </c>
      <c r="AC57" s="310" t="e">
        <f t="shared" ca="1" si="25"/>
        <v>#N/A</v>
      </c>
      <c r="AD57" s="323" t="e">
        <f t="shared" ca="1" si="26"/>
        <v>#N/A</v>
      </c>
      <c r="AE57" s="324">
        <f t="shared" ca="1" si="5"/>
        <v>420.84661595768085</v>
      </c>
      <c r="AG57" s="306">
        <f t="shared" ca="1" si="27"/>
        <v>238.8495370670197</v>
      </c>
      <c r="AH57" s="304">
        <f t="shared" ca="1" si="28"/>
        <v>248.17488967788537</v>
      </c>
    </row>
    <row r="58" spans="1:34" x14ac:dyDescent="0.2">
      <c r="A58" s="347">
        <f t="shared" ca="1" si="6"/>
        <v>0.01</v>
      </c>
      <c r="B58" s="304">
        <f t="shared" ca="1" si="7"/>
        <v>4.2399999999999887</v>
      </c>
      <c r="D58" s="306">
        <f t="shared" ca="1" si="8"/>
        <v>76.986316286393333</v>
      </c>
      <c r="E58" s="307">
        <f t="shared" ca="1" si="9"/>
        <v>225.81370002481503</v>
      </c>
      <c r="F58" s="304">
        <f t="shared" ca="1" si="10"/>
        <v>238.57644480175685</v>
      </c>
      <c r="G58" s="306">
        <f t="shared" ca="1" si="11"/>
        <v>61.632257440473232</v>
      </c>
      <c r="H58" s="307">
        <f t="shared" ca="1" si="12"/>
        <v>188.53309109353833</v>
      </c>
      <c r="I58" s="304">
        <f t="shared" ca="1" si="13"/>
        <v>198.35135894289505</v>
      </c>
      <c r="J58" s="306">
        <f t="shared" ca="1" si="14"/>
        <v>108.56757378985326</v>
      </c>
      <c r="K58" s="307">
        <f t="shared" ca="1" si="15"/>
        <v>422.72065618361501</v>
      </c>
      <c r="L58" s="304">
        <f t="shared" ca="1" si="0"/>
        <v>436.43976817302212</v>
      </c>
      <c r="M58" s="306">
        <f t="shared" ca="1" si="16"/>
        <v>1.2548431181246469</v>
      </c>
      <c r="N58" s="304">
        <f t="shared" ca="1" si="17"/>
        <v>71.897214619578477</v>
      </c>
      <c r="P58" s="310">
        <f t="shared" ca="1" si="18"/>
        <v>7</v>
      </c>
      <c r="Q58" s="304">
        <f t="shared" ca="1" si="19"/>
        <v>1322.1728750000009</v>
      </c>
      <c r="R58" s="306">
        <f t="shared" ca="1" si="20"/>
        <v>0.64975772627541983</v>
      </c>
      <c r="S58" s="307">
        <f t="shared" ca="1" si="21"/>
        <v>4.935297566572113</v>
      </c>
      <c r="T58" s="304">
        <f t="shared" ca="1" si="1"/>
        <v>48.415269128072431</v>
      </c>
      <c r="U58" s="311">
        <f t="shared" ca="1" si="2"/>
        <v>0</v>
      </c>
      <c r="V58" s="306">
        <f t="shared" ca="1" si="3"/>
        <v>1.1742885583128089</v>
      </c>
      <c r="W58" s="304">
        <f t="shared" ca="1" si="4"/>
        <v>101.20327347512949</v>
      </c>
      <c r="Y58" s="314" t="str">
        <f t="shared" ca="1" si="22"/>
        <v/>
      </c>
      <c r="Z58" s="315" t="str">
        <f t="shared" ca="1" si="23"/>
        <v/>
      </c>
      <c r="AA58" s="316" t="str">
        <f t="shared" ca="1" si="24"/>
        <v/>
      </c>
      <c r="AC58" s="310" t="e">
        <f t="shared" ca="1" si="25"/>
        <v>#N/A</v>
      </c>
      <c r="AD58" s="323" t="e">
        <f t="shared" ca="1" si="26"/>
        <v>#N/A</v>
      </c>
      <c r="AE58" s="324">
        <f t="shared" ca="1" si="5"/>
        <v>422.72065618361501</v>
      </c>
      <c r="AG58" s="306">
        <f t="shared" ca="1" si="27"/>
        <v>238.55698960083703</v>
      </c>
      <c r="AH58" s="304">
        <f t="shared" ca="1" si="28"/>
        <v>247.8818688583992</v>
      </c>
    </row>
    <row r="59" spans="1:34" x14ac:dyDescent="0.2">
      <c r="A59" s="347">
        <f t="shared" ca="1" si="6"/>
        <v>0.01</v>
      </c>
      <c r="B59" s="304">
        <f t="shared" ca="1" si="7"/>
        <v>4.2499999999999885</v>
      </c>
      <c r="D59" s="306">
        <f t="shared" ca="1" si="8"/>
        <v>76.929575545929922</v>
      </c>
      <c r="E59" s="307">
        <f t="shared" ca="1" si="9"/>
        <v>225.51759104591184</v>
      </c>
      <c r="F59" s="304">
        <f t="shared" ca="1" si="10"/>
        <v>238.27787027927724</v>
      </c>
      <c r="G59" s="306">
        <f t="shared" ca="1" si="11"/>
        <v>62.401553195932529</v>
      </c>
      <c r="H59" s="307">
        <f t="shared" ca="1" si="12"/>
        <v>190.78826700399745</v>
      </c>
      <c r="I59" s="304">
        <f t="shared" ca="1" si="13"/>
        <v>200.73394498104554</v>
      </c>
      <c r="J59" s="306">
        <f t="shared" ca="1" si="14"/>
        <v>109.18774284303528</v>
      </c>
      <c r="K59" s="307">
        <f t="shared" ca="1" si="15"/>
        <v>424.61726297410269</v>
      </c>
      <c r="L59" s="304">
        <f t="shared" ca="1" si="0"/>
        <v>438.43104726145373</v>
      </c>
      <c r="M59" s="306">
        <f t="shared" ca="1" si="16"/>
        <v>1.2546912659260685</v>
      </c>
      <c r="N59" s="304">
        <f t="shared" ca="1" si="17"/>
        <v>71.888514129490162</v>
      </c>
      <c r="P59" s="310">
        <f t="shared" ca="1" si="18"/>
        <v>7</v>
      </c>
      <c r="Q59" s="304">
        <f t="shared" ca="1" si="19"/>
        <v>1321.4901250000009</v>
      </c>
      <c r="R59" s="306">
        <f t="shared" ca="1" si="20"/>
        <v>0.64942220124990868</v>
      </c>
      <c r="S59" s="307">
        <f t="shared" ca="1" si="21"/>
        <v>4.928803344559614</v>
      </c>
      <c r="T59" s="304">
        <f t="shared" ca="1" si="1"/>
        <v>48.351560810129818</v>
      </c>
      <c r="U59" s="311">
        <f t="shared" ca="1" si="2"/>
        <v>0</v>
      </c>
      <c r="V59" s="306">
        <f t="shared" ca="1" si="3"/>
        <v>1.1740657630989035</v>
      </c>
      <c r="W59" s="304">
        <f t="shared" ca="1" si="4"/>
        <v>103.6295073891757</v>
      </c>
      <c r="Y59" s="314" t="str">
        <f t="shared" ca="1" si="22"/>
        <v/>
      </c>
      <c r="Z59" s="315" t="str">
        <f t="shared" ca="1" si="23"/>
        <v/>
      </c>
      <c r="AA59" s="316" t="str">
        <f t="shared" ca="1" si="24"/>
        <v/>
      </c>
      <c r="AC59" s="310" t="e">
        <f t="shared" ca="1" si="25"/>
        <v>#N/A</v>
      </c>
      <c r="AD59" s="323" t="e">
        <f t="shared" ca="1" si="26"/>
        <v>#N/A</v>
      </c>
      <c r="AE59" s="324">
        <f t="shared" ca="1" si="5"/>
        <v>424.61726297410269</v>
      </c>
      <c r="AG59" s="306">
        <f t="shared" ca="1" si="27"/>
        <v>238.25837237794292</v>
      </c>
      <c r="AH59" s="304">
        <f t="shared" ca="1" si="28"/>
        <v>247.58278353138545</v>
      </c>
    </row>
    <row r="60" spans="1:34" x14ac:dyDescent="0.2">
      <c r="A60" s="347">
        <f t="shared" ca="1" si="6"/>
        <v>0.01</v>
      </c>
      <c r="B60" s="304">
        <f t="shared" ca="1" si="7"/>
        <v>4.2599999999999882</v>
      </c>
      <c r="D60" s="306">
        <f t="shared" ca="1" si="8"/>
        <v>76.870454084241899</v>
      </c>
      <c r="E60" s="307">
        <f t="shared" ca="1" si="9"/>
        <v>225.21589226415014</v>
      </c>
      <c r="F60" s="304">
        <f t="shared" ca="1" si="10"/>
        <v>237.9732439570777</v>
      </c>
      <c r="G60" s="306">
        <f t="shared" ca="1" si="11"/>
        <v>63.17025773677495</v>
      </c>
      <c r="H60" s="307">
        <f t="shared" ca="1" si="12"/>
        <v>193.04042592663896</v>
      </c>
      <c r="I60" s="304">
        <f t="shared" ca="1" si="13"/>
        <v>203.1134842999567</v>
      </c>
      <c r="J60" s="306">
        <f t="shared" ca="1" si="14"/>
        <v>109.81560189769881</v>
      </c>
      <c r="K60" s="307">
        <f t="shared" ca="1" si="15"/>
        <v>426.53640643875588</v>
      </c>
      <c r="L60" s="304">
        <f t="shared" ca="1" si="0"/>
        <v>440.44610616719206</v>
      </c>
      <c r="M60" s="306">
        <f t="shared" ca="1" si="16"/>
        <v>1.2545411230148329</v>
      </c>
      <c r="N60" s="304">
        <f t="shared" ca="1" si="17"/>
        <v>71.879911574352548</v>
      </c>
      <c r="P60" s="310">
        <f t="shared" ca="1" si="18"/>
        <v>7</v>
      </c>
      <c r="Q60" s="304">
        <f t="shared" ca="1" si="19"/>
        <v>1320.8073750000008</v>
      </c>
      <c r="R60" s="306">
        <f t="shared" ca="1" si="20"/>
        <v>0.64908667622439742</v>
      </c>
      <c r="S60" s="307">
        <f t="shared" ca="1" si="21"/>
        <v>4.9223124777973704</v>
      </c>
      <c r="T60" s="304">
        <f t="shared" ca="1" si="1"/>
        <v>48.287885407192206</v>
      </c>
      <c r="U60" s="311">
        <f t="shared" ca="1" si="2"/>
        <v>0</v>
      </c>
      <c r="V60" s="306">
        <f t="shared" ca="1" si="3"/>
        <v>1.1738403626056966</v>
      </c>
      <c r="W60" s="304">
        <f t="shared" ca="1" si="4"/>
        <v>106.08058881226984</v>
      </c>
      <c r="Y60" s="314" t="str">
        <f t="shared" ca="1" si="22"/>
        <v/>
      </c>
      <c r="Z60" s="315" t="str">
        <f t="shared" ca="1" si="23"/>
        <v/>
      </c>
      <c r="AA60" s="316" t="str">
        <f t="shared" ca="1" si="24"/>
        <v/>
      </c>
      <c r="AC60" s="310" t="e">
        <f t="shared" ca="1" si="25"/>
        <v>#N/A</v>
      </c>
      <c r="AD60" s="323" t="e">
        <f t="shared" ca="1" si="26"/>
        <v>#N/A</v>
      </c>
      <c r="AE60" s="324">
        <f t="shared" ca="1" si="5"/>
        <v>426.53640643875588</v>
      </c>
      <c r="AG60" s="306">
        <f t="shared" ca="1" si="27"/>
        <v>237.95370295283038</v>
      </c>
      <c r="AH60" s="304">
        <f t="shared" ca="1" si="28"/>
        <v>247.27765112455563</v>
      </c>
    </row>
    <row r="61" spans="1:34" x14ac:dyDescent="0.2">
      <c r="A61" s="347">
        <f t="shared" ca="1" si="6"/>
        <v>0.01</v>
      </c>
      <c r="B61" s="304">
        <f t="shared" ca="1" si="7"/>
        <v>4.269999999999988</v>
      </c>
      <c r="D61" s="306">
        <f t="shared" ca="1" si="8"/>
        <v>76.80896649536848</v>
      </c>
      <c r="E61" s="307">
        <f t="shared" ca="1" si="9"/>
        <v>224.90861819900573</v>
      </c>
      <c r="F61" s="304">
        <f t="shared" ca="1" si="10"/>
        <v>237.66258408565866</v>
      </c>
      <c r="G61" s="306">
        <f t="shared" ca="1" si="11"/>
        <v>63.938347401728635</v>
      </c>
      <c r="H61" s="307">
        <f t="shared" ca="1" si="12"/>
        <v>195.28951210862903</v>
      </c>
      <c r="I61" s="304">
        <f t="shared" ca="1" si="13"/>
        <v>205.48991656061983</v>
      </c>
      <c r="J61" s="306">
        <f t="shared" ca="1" si="14"/>
        <v>110.45114492339133</v>
      </c>
      <c r="K61" s="307">
        <f t="shared" ca="1" si="15"/>
        <v>428.47805612893222</v>
      </c>
      <c r="L61" s="304">
        <f t="shared" ca="1" si="0"/>
        <v>442.4849149958859</v>
      </c>
      <c r="M61" s="306">
        <f t="shared" ca="1" si="16"/>
        <v>1.2543926483390162</v>
      </c>
      <c r="N61" s="304">
        <f t="shared" ca="1" si="17"/>
        <v>71.871404602063677</v>
      </c>
      <c r="P61" s="310">
        <f t="shared" ca="1" si="18"/>
        <v>7</v>
      </c>
      <c r="Q61" s="304">
        <f t="shared" ca="1" si="19"/>
        <v>1320.1246250000008</v>
      </c>
      <c r="R61" s="306">
        <f t="shared" ca="1" si="20"/>
        <v>0.64875115119888627</v>
      </c>
      <c r="S61" s="307">
        <f t="shared" ca="1" si="21"/>
        <v>4.9158249662853812</v>
      </c>
      <c r="T61" s="304">
        <f t="shared" ca="1" si="1"/>
        <v>48.224242919259595</v>
      </c>
      <c r="U61" s="311">
        <f t="shared" ca="1" si="2"/>
        <v>0</v>
      </c>
      <c r="V61" s="306">
        <f t="shared" ca="1" si="3"/>
        <v>1.1736123618885581</v>
      </c>
      <c r="W61" s="304">
        <f t="shared" ca="1" si="4"/>
        <v>108.55631119565939</v>
      </c>
      <c r="Y61" s="314" t="str">
        <f t="shared" ca="1" si="22"/>
        <v/>
      </c>
      <c r="Z61" s="315" t="str">
        <f t="shared" ca="1" si="23"/>
        <v/>
      </c>
      <c r="AA61" s="316" t="str">
        <f t="shared" ca="1" si="24"/>
        <v/>
      </c>
      <c r="AC61" s="310" t="e">
        <f t="shared" ca="1" si="25"/>
        <v>#N/A</v>
      </c>
      <c r="AD61" s="323" t="e">
        <f t="shared" ca="1" si="26"/>
        <v>#N/A</v>
      </c>
      <c r="AE61" s="324">
        <f t="shared" ca="1" si="5"/>
        <v>428.47805612893222</v>
      </c>
      <c r="AG61" s="306">
        <f t="shared" ca="1" si="27"/>
        <v>237.64299956783282</v>
      </c>
      <c r="AH61" s="304">
        <f t="shared" ca="1" si="28"/>
        <v>246.96648975789662</v>
      </c>
    </row>
    <row r="62" spans="1:34" x14ac:dyDescent="0.2">
      <c r="A62" s="347">
        <f t="shared" ca="1" si="6"/>
        <v>0.01</v>
      </c>
      <c r="B62" s="304">
        <f t="shared" ca="1" si="7"/>
        <v>4.2799999999999878</v>
      </c>
      <c r="D62" s="306">
        <f t="shared" ca="1" si="8"/>
        <v>76.745127255093635</v>
      </c>
      <c r="E62" s="307">
        <f t="shared" ca="1" si="9"/>
        <v>224.59578412504723</v>
      </c>
      <c r="F62" s="304">
        <f t="shared" ca="1" si="10"/>
        <v>237.34590960061928</v>
      </c>
      <c r="G62" s="306">
        <f t="shared" ca="1" si="11"/>
        <v>64.705798674279578</v>
      </c>
      <c r="H62" s="307">
        <f t="shared" ca="1" si="12"/>
        <v>197.53546994987948</v>
      </c>
      <c r="I62" s="304">
        <f t="shared" ca="1" si="13"/>
        <v>207.86318161328174</v>
      </c>
      <c r="J62" s="306">
        <f t="shared" ca="1" si="14"/>
        <v>111.09436565377136</v>
      </c>
      <c r="K62" s="307">
        <f t="shared" ca="1" si="15"/>
        <v>430.44218103922475</v>
      </c>
      <c r="L62" s="304">
        <f t="shared" ca="1" si="0"/>
        <v>444.54744324742057</v>
      </c>
      <c r="M62" s="306">
        <f t="shared" ca="1" si="16"/>
        <v>1.254245802268485</v>
      </c>
      <c r="N62" s="304">
        <f t="shared" ca="1" si="17"/>
        <v>71.862990941984165</v>
      </c>
      <c r="P62" s="310">
        <f t="shared" ca="1" si="18"/>
        <v>7</v>
      </c>
      <c r="Q62" s="304">
        <f t="shared" ca="1" si="19"/>
        <v>1319.4418750000009</v>
      </c>
      <c r="R62" s="306">
        <f t="shared" ca="1" si="20"/>
        <v>0.64841562617337511</v>
      </c>
      <c r="S62" s="307">
        <f t="shared" ca="1" si="21"/>
        <v>4.9093408100236475</v>
      </c>
      <c r="T62" s="304">
        <f t="shared" ca="1" si="1"/>
        <v>48.160633346331984</v>
      </c>
      <c r="U62" s="311">
        <f t="shared" ca="1" si="2"/>
        <v>0</v>
      </c>
      <c r="V62" s="306">
        <f t="shared" ca="1" si="3"/>
        <v>1.1733817660821448</v>
      </c>
      <c r="W62" s="304">
        <f t="shared" ca="1" si="4"/>
        <v>111.05646523386659</v>
      </c>
      <c r="Y62" s="314" t="str">
        <f t="shared" ca="1" si="22"/>
        <v/>
      </c>
      <c r="Z62" s="315" t="str">
        <f t="shared" ca="1" si="23"/>
        <v/>
      </c>
      <c r="AA62" s="316" t="str">
        <f t="shared" ca="1" si="24"/>
        <v/>
      </c>
      <c r="AC62" s="310" t="e">
        <f t="shared" ca="1" si="25"/>
        <v>#N/A</v>
      </c>
      <c r="AD62" s="323" t="e">
        <f t="shared" ca="1" si="26"/>
        <v>#N/A</v>
      </c>
      <c r="AE62" s="324">
        <f t="shared" ca="1" si="5"/>
        <v>430.44218103922475</v>
      </c>
      <c r="AG62" s="306">
        <f t="shared" ca="1" si="27"/>
        <v>237.3262811505148</v>
      </c>
      <c r="AH62" s="304">
        <f t="shared" ca="1" si="28"/>
        <v>246.64931824085539</v>
      </c>
    </row>
    <row r="63" spans="1:34" x14ac:dyDescent="0.2">
      <c r="A63" s="347">
        <f t="shared" ca="1" si="6"/>
        <v>0.01</v>
      </c>
      <c r="B63" s="304">
        <f t="shared" ca="1" si="7"/>
        <v>4.2899999999999876</v>
      </c>
      <c r="D63" s="306">
        <f t="shared" ca="1" si="8"/>
        <v>76.678950736384152</v>
      </c>
      <c r="E63" s="307">
        <f t="shared" ca="1" si="9"/>
        <v>224.27740606421304</v>
      </c>
      <c r="F63" s="304">
        <f t="shared" ca="1" si="10"/>
        <v>237.0232401198767</v>
      </c>
      <c r="G63" s="306">
        <f t="shared" ca="1" si="11"/>
        <v>65.472588181643417</v>
      </c>
      <c r="H63" s="307">
        <f t="shared" ca="1" si="12"/>
        <v>199.7782440105216</v>
      </c>
      <c r="I63" s="304">
        <f t="shared" ca="1" si="13"/>
        <v>210.23321950427004</v>
      </c>
      <c r="J63" s="306">
        <f t="shared" ca="1" si="14"/>
        <v>111.74525758805098</v>
      </c>
      <c r="K63" s="307">
        <f t="shared" ca="1" si="15"/>
        <v>432.42874960902674</v>
      </c>
      <c r="L63" s="304">
        <f t="shared" ca="1" si="0"/>
        <v>446.6336598173566</v>
      </c>
      <c r="M63" s="306">
        <f t="shared" ca="1" si="16"/>
        <v>1.2541005465297288</v>
      </c>
      <c r="N63" s="304">
        <f t="shared" ca="1" si="17"/>
        <v>71.854668401203384</v>
      </c>
      <c r="P63" s="310">
        <f t="shared" ca="1" si="18"/>
        <v>7</v>
      </c>
      <c r="Q63" s="304">
        <f t="shared" ca="1" si="19"/>
        <v>1318.7591250000009</v>
      </c>
      <c r="R63" s="306">
        <f t="shared" ca="1" si="20"/>
        <v>0.64808010114786396</v>
      </c>
      <c r="S63" s="307">
        <f t="shared" ca="1" si="21"/>
        <v>4.9028600090121692</v>
      </c>
      <c r="T63" s="304">
        <f t="shared" ca="1" si="1"/>
        <v>48.097056688409381</v>
      </c>
      <c r="U63" s="311">
        <f t="shared" ca="1" si="2"/>
        <v>0</v>
      </c>
      <c r="V63" s="306">
        <f t="shared" ca="1" si="3"/>
        <v>1.1731485804000474</v>
      </c>
      <c r="W63" s="304">
        <f t="shared" ca="1" si="4"/>
        <v>113.58083890172365</v>
      </c>
      <c r="Y63" s="314" t="str">
        <f t="shared" ca="1" si="22"/>
        <v/>
      </c>
      <c r="Z63" s="315" t="str">
        <f t="shared" ca="1" si="23"/>
        <v/>
      </c>
      <c r="AA63" s="316" t="str">
        <f t="shared" ca="1" si="24"/>
        <v/>
      </c>
      <c r="AC63" s="310" t="e">
        <f t="shared" ca="1" si="25"/>
        <v>#N/A</v>
      </c>
      <c r="AD63" s="323" t="e">
        <f t="shared" ca="1" si="26"/>
        <v>#N/A</v>
      </c>
      <c r="AE63" s="324">
        <f t="shared" ca="1" si="5"/>
        <v>432.42874960902674</v>
      </c>
      <c r="AG63" s="306">
        <f t="shared" ca="1" si="27"/>
        <v>237.00356731088317</v>
      </c>
      <c r="AH63" s="304">
        <f t="shared" ca="1" si="28"/>
        <v>246.3261560693557</v>
      </c>
    </row>
    <row r="64" spans="1:34" x14ac:dyDescent="0.2">
      <c r="A64" s="347">
        <f t="shared" ca="1" si="6"/>
        <v>0.01</v>
      </c>
      <c r="B64" s="304">
        <f t="shared" ca="1" si="7"/>
        <v>4.2999999999999874</v>
      </c>
      <c r="D64" s="306">
        <f t="shared" ca="1" si="8"/>
        <v>76.610451223831674</v>
      </c>
      <c r="E64" s="307">
        <f t="shared" ca="1" si="9"/>
        <v>223.95350077820669</v>
      </c>
      <c r="F64" s="304">
        <f t="shared" ca="1" si="10"/>
        <v>236.6945959407044</v>
      </c>
      <c r="G64" s="306">
        <f t="shared" ca="1" si="11"/>
        <v>66.238692693881731</v>
      </c>
      <c r="H64" s="307">
        <f t="shared" ca="1" si="12"/>
        <v>202.01777901830368</v>
      </c>
      <c r="I64" s="304">
        <f t="shared" ca="1" si="13"/>
        <v>212.59997048278885</v>
      </c>
      <c r="J64" s="306">
        <f t="shared" ca="1" si="14"/>
        <v>112.4038139924286</v>
      </c>
      <c r="K64" s="307">
        <f t="shared" ca="1" si="15"/>
        <v>434.43772972417088</v>
      </c>
      <c r="L64" s="304">
        <f t="shared" ca="1" si="0"/>
        <v>448.74353299845586</v>
      </c>
      <c r="M64" s="306">
        <f t="shared" ca="1" si="16"/>
        <v>1.253956844144392</v>
      </c>
      <c r="N64" s="304">
        <f t="shared" ca="1" si="17"/>
        <v>71.846434861017613</v>
      </c>
      <c r="P64" s="310">
        <f t="shared" ca="1" si="18"/>
        <v>7</v>
      </c>
      <c r="Q64" s="304">
        <f t="shared" ca="1" si="19"/>
        <v>1318.0763750000008</v>
      </c>
      <c r="R64" s="306">
        <f t="shared" ca="1" si="20"/>
        <v>0.6477445761223527</v>
      </c>
      <c r="S64" s="307">
        <f t="shared" ca="1" si="21"/>
        <v>4.8963825632509455</v>
      </c>
      <c r="T64" s="304">
        <f t="shared" ca="1" si="1"/>
        <v>48.033512945491779</v>
      </c>
      <c r="U64" s="311">
        <f t="shared" ca="1" si="2"/>
        <v>0</v>
      </c>
      <c r="V64" s="306">
        <f t="shared" ca="1" si="3"/>
        <v>1.1729128101344346</v>
      </c>
      <c r="W64" s="304">
        <f t="shared" ca="1" si="4"/>
        <v>116.12921749206978</v>
      </c>
      <c r="Y64" s="314" t="str">
        <f t="shared" ca="1" si="22"/>
        <v/>
      </c>
      <c r="Z64" s="315" t="str">
        <f t="shared" ca="1" si="23"/>
        <v/>
      </c>
      <c r="AA64" s="316" t="str">
        <f t="shared" ca="1" si="24"/>
        <v/>
      </c>
      <c r="AC64" s="310" t="e">
        <f t="shared" ca="1" si="25"/>
        <v>#N/A</v>
      </c>
      <c r="AD64" s="323" t="e">
        <f t="shared" ca="1" si="26"/>
        <v>#N/A</v>
      </c>
      <c r="AE64" s="324">
        <f t="shared" ca="1" si="5"/>
        <v>434.43772972417088</v>
      </c>
      <c r="AG64" s="306">
        <f t="shared" ca="1" si="27"/>
        <v>236.6748783384175</v>
      </c>
      <c r="AH64" s="304">
        <f t="shared" ca="1" si="28"/>
        <v>245.99702342264578</v>
      </c>
    </row>
    <row r="65" spans="1:34" x14ac:dyDescent="0.2">
      <c r="A65" s="347">
        <f t="shared" ca="1" si="6"/>
        <v>0.01</v>
      </c>
      <c r="B65" s="304">
        <f t="shared" ca="1" si="7"/>
        <v>4.3099999999999872</v>
      </c>
      <c r="D65" s="306">
        <f t="shared" ca="1" si="8"/>
        <v>76.539642927164195</v>
      </c>
      <c r="E65" s="307">
        <f t="shared" ca="1" si="9"/>
        <v>223.62408576099421</v>
      </c>
      <c r="F65" s="304">
        <f t="shared" ca="1" si="10"/>
        <v>236.35999803659308</v>
      </c>
      <c r="G65" s="306">
        <f t="shared" ca="1" si="11"/>
        <v>67.004089123153378</v>
      </c>
      <c r="H65" s="307">
        <f t="shared" ca="1" si="12"/>
        <v>204.25401987591363</v>
      </c>
      <c r="I65" s="304">
        <f t="shared" ca="1" si="13"/>
        <v>214.96337500768263</v>
      </c>
      <c r="J65" s="306">
        <f t="shared" ca="1" si="14"/>
        <v>113.07002790151377</v>
      </c>
      <c r="K65" s="307">
        <f t="shared" ca="1" si="15"/>
        <v>436.46908871864196</v>
      </c>
      <c r="L65" s="304">
        <f t="shared" ca="1" si="0"/>
        <v>450.87703048229332</v>
      </c>
      <c r="M65" s="306">
        <f t="shared" ca="1" si="16"/>
        <v>1.2538146593712556</v>
      </c>
      <c r="N65" s="304">
        <f t="shared" ca="1" si="17"/>
        <v>71.838288273605883</v>
      </c>
      <c r="P65" s="310">
        <f t="shared" ca="1" si="18"/>
        <v>7</v>
      </c>
      <c r="Q65" s="304">
        <f t="shared" ca="1" si="19"/>
        <v>1317.3936250000008</v>
      </c>
      <c r="R65" s="306">
        <f t="shared" ca="1" si="20"/>
        <v>0.64740905109684166</v>
      </c>
      <c r="S65" s="307">
        <f t="shared" ca="1" si="21"/>
        <v>4.8899084727399771</v>
      </c>
      <c r="T65" s="304">
        <f t="shared" ca="1" si="1"/>
        <v>47.970002117579178</v>
      </c>
      <c r="U65" s="311">
        <f t="shared" ca="1" si="2"/>
        <v>0</v>
      </c>
      <c r="V65" s="306">
        <f t="shared" ca="1" si="3"/>
        <v>1.1726744606556829</v>
      </c>
      <c r="W65" s="304">
        <f t="shared" ca="1" si="4"/>
        <v>118.70138365409584</v>
      </c>
      <c r="Y65" s="314" t="str">
        <f t="shared" ca="1" si="22"/>
        <v/>
      </c>
      <c r="Z65" s="315" t="str">
        <f t="shared" ca="1" si="23"/>
        <v/>
      </c>
      <c r="AA65" s="316" t="str">
        <f t="shared" ca="1" si="24"/>
        <v/>
      </c>
      <c r="AC65" s="310" t="e">
        <f t="shared" ca="1" si="25"/>
        <v>#N/A</v>
      </c>
      <c r="AD65" s="323" t="e">
        <f t="shared" ca="1" si="26"/>
        <v>#N/A</v>
      </c>
      <c r="AE65" s="324">
        <f t="shared" ca="1" si="5"/>
        <v>436.46908871864196</v>
      </c>
      <c r="AG65" s="306">
        <f t="shared" ca="1" si="27"/>
        <v>236.34023519892389</v>
      </c>
      <c r="AH65" s="304">
        <f t="shared" ca="1" si="28"/>
        <v>245.66194115997902</v>
      </c>
    </row>
    <row r="66" spans="1:34" x14ac:dyDescent="0.2">
      <c r="A66" s="347">
        <f t="shared" ca="1" si="6"/>
        <v>0.01</v>
      </c>
      <c r="B66" s="304">
        <f t="shared" ca="1" si="7"/>
        <v>4.319999999999987</v>
      </c>
      <c r="D66" s="306">
        <f t="shared" ca="1" si="8"/>
        <v>76.466539993886656</v>
      </c>
      <c r="E66" s="307">
        <f t="shared" ca="1" si="9"/>
        <v>223.28917923138567</v>
      </c>
      <c r="F66" s="304">
        <f t="shared" ca="1" si="10"/>
        <v>236.01946805393521</v>
      </c>
      <c r="G66" s="306">
        <f t="shared" ca="1" si="11"/>
        <v>67.768754523092241</v>
      </c>
      <c r="H66" s="307">
        <f t="shared" ca="1" si="12"/>
        <v>206.48691166822749</v>
      </c>
      <c r="I66" s="304">
        <f t="shared" ca="1" si="13"/>
        <v>217.32337375416736</v>
      </c>
      <c r="J66" s="306">
        <f t="shared" ca="1" si="14"/>
        <v>113.743892119745</v>
      </c>
      <c r="K66" s="307">
        <f t="shared" ca="1" si="15"/>
        <v>438.52279337636264</v>
      </c>
      <c r="L66" s="304">
        <f t="shared" ca="1" si="0"/>
        <v>453.03411936095523</v>
      </c>
      <c r="M66" s="306">
        <f t="shared" ca="1" si="16"/>
        <v>1.2536739576514393</v>
      </c>
      <c r="N66" s="304">
        <f t="shared" ca="1" si="17"/>
        <v>71.830226658890169</v>
      </c>
      <c r="P66" s="310">
        <f t="shared" ca="1" si="18"/>
        <v>7</v>
      </c>
      <c r="Q66" s="304">
        <f t="shared" ca="1" si="19"/>
        <v>1316.7108750000009</v>
      </c>
      <c r="R66" s="306">
        <f t="shared" ca="1" si="20"/>
        <v>0.64707352607133051</v>
      </c>
      <c r="S66" s="307">
        <f t="shared" ca="1" si="21"/>
        <v>4.8834377374792641</v>
      </c>
      <c r="T66" s="304">
        <f t="shared" ca="1" si="1"/>
        <v>47.906524204671584</v>
      </c>
      <c r="U66" s="311">
        <f t="shared" ca="1" si="2"/>
        <v>0</v>
      </c>
      <c r="V66" s="306">
        <f t="shared" ca="1" si="3"/>
        <v>1.1724335374119959</v>
      </c>
      <c r="W66" s="304">
        <f t="shared" ca="1" si="4"/>
        <v>121.29711743232582</v>
      </c>
      <c r="Y66" s="314" t="str">
        <f t="shared" ca="1" si="22"/>
        <v/>
      </c>
      <c r="Z66" s="315" t="str">
        <f t="shared" ca="1" si="23"/>
        <v/>
      </c>
      <c r="AA66" s="316" t="str">
        <f t="shared" ca="1" si="24"/>
        <v/>
      </c>
      <c r="AC66" s="310" t="e">
        <f t="shared" ca="1" si="25"/>
        <v>#N/A</v>
      </c>
      <c r="AD66" s="323" t="e">
        <f t="shared" ca="1" si="26"/>
        <v>#N/A</v>
      </c>
      <c r="AE66" s="324">
        <f t="shared" ca="1" si="5"/>
        <v>438.52279337636264</v>
      </c>
      <c r="AG66" s="306">
        <f t="shared" ca="1" si="27"/>
        <v>235.99965953121244</v>
      </c>
      <c r="AH66" s="304">
        <f t="shared" ca="1" si="28"/>
        <v>245.32093081712847</v>
      </c>
    </row>
    <row r="67" spans="1:34" x14ac:dyDescent="0.2">
      <c r="A67" s="347">
        <f t="shared" ca="1" si="6"/>
        <v>0.01</v>
      </c>
      <c r="B67" s="304">
        <f t="shared" ca="1" si="7"/>
        <v>4.3299999999999867</v>
      </c>
      <c r="D67" s="306">
        <f t="shared" ca="1" si="8"/>
        <v>76.391156521105216</v>
      </c>
      <c r="E67" s="307">
        <f t="shared" ca="1" si="9"/>
        <v>222.94880012568726</v>
      </c>
      <c r="F67" s="304">
        <f t="shared" ca="1" si="10"/>
        <v>235.67302830853521</v>
      </c>
      <c r="G67" s="306">
        <f t="shared" ca="1" si="11"/>
        <v>68.532666088303287</v>
      </c>
      <c r="H67" s="307">
        <f t="shared" ca="1" si="12"/>
        <v>208.71639966948436</v>
      </c>
      <c r="I67" s="304">
        <f t="shared" ca="1" si="13"/>
        <v>219.67990762052594</v>
      </c>
      <c r="J67" s="306">
        <f t="shared" ca="1" si="14"/>
        <v>114.42539922280197</v>
      </c>
      <c r="K67" s="307">
        <f t="shared" ca="1" si="15"/>
        <v>440.5988099330512</v>
      </c>
      <c r="L67" s="304">
        <f t="shared" ca="1" si="0"/>
        <v>455.21476612882253</v>
      </c>
      <c r="M67" s="306">
        <f t="shared" ca="1" si="16"/>
        <v>1.2535347055566115</v>
      </c>
      <c r="N67" s="304">
        <f t="shared" ca="1" si="17"/>
        <v>71.822248101568178</v>
      </c>
      <c r="P67" s="310">
        <f t="shared" ca="1" si="18"/>
        <v>7</v>
      </c>
      <c r="Q67" s="304">
        <f t="shared" ca="1" si="19"/>
        <v>1316.028125000001</v>
      </c>
      <c r="R67" s="306">
        <f t="shared" ca="1" si="20"/>
        <v>0.64673800104581936</v>
      </c>
      <c r="S67" s="307">
        <f t="shared" ca="1" si="21"/>
        <v>4.8769703574688057</v>
      </c>
      <c r="T67" s="304">
        <f t="shared" ca="1" si="1"/>
        <v>47.843079206768984</v>
      </c>
      <c r="U67" s="311">
        <f t="shared" ca="1" si="2"/>
        <v>0</v>
      </c>
      <c r="V67" s="306">
        <f t="shared" ca="1" si="3"/>
        <v>1.1721900459290162</v>
      </c>
      <c r="W67" s="304">
        <f t="shared" ca="1" si="4"/>
        <v>123.91619630622097</v>
      </c>
      <c r="Y67" s="314" t="str">
        <f t="shared" ca="1" si="22"/>
        <v/>
      </c>
      <c r="Z67" s="315" t="str">
        <f t="shared" ca="1" si="23"/>
        <v/>
      </c>
      <c r="AA67" s="316" t="str">
        <f t="shared" ca="1" si="24"/>
        <v/>
      </c>
      <c r="AC67" s="310" t="e">
        <f t="shared" ca="1" si="25"/>
        <v>#N/A</v>
      </c>
      <c r="AD67" s="323" t="e">
        <f t="shared" ca="1" si="26"/>
        <v>#N/A</v>
      </c>
      <c r="AE67" s="324">
        <f t="shared" ca="1" si="5"/>
        <v>440.5988099330512</v>
      </c>
      <c r="AG67" s="306">
        <f t="shared" ca="1" si="27"/>
        <v>235.65317364360095</v>
      </c>
      <c r="AH67" s="304">
        <f t="shared" ca="1" si="28"/>
        <v>244.97401460273625</v>
      </c>
    </row>
    <row r="68" spans="1:34" x14ac:dyDescent="0.2">
      <c r="A68" s="347">
        <f t="shared" ca="1" si="6"/>
        <v>0.01</v>
      </c>
      <c r="B68" s="304">
        <f t="shared" ca="1" si="7"/>
        <v>4.3399999999999865</v>
      </c>
      <c r="D68" s="306">
        <f t="shared" ca="1" si="8"/>
        <v>76.313506566586312</v>
      </c>
      <c r="E68" s="307">
        <f t="shared" ca="1" si="9"/>
        <v>222.60296809040844</v>
      </c>
      <c r="F68" s="304">
        <f t="shared" ca="1" si="10"/>
        <v>235.32070178194652</v>
      </c>
      <c r="G68" s="306">
        <f t="shared" ca="1" si="11"/>
        <v>69.295801153969151</v>
      </c>
      <c r="H68" s="307">
        <f t="shared" ca="1" si="12"/>
        <v>210.94242935038844</v>
      </c>
      <c r="I68" s="304">
        <f t="shared" ca="1" si="13"/>
        <v>222.03291773476755</v>
      </c>
      <c r="J68" s="306">
        <f t="shared" ca="1" si="14"/>
        <v>115.11454155901333</v>
      </c>
      <c r="K68" s="307">
        <f t="shared" ca="1" si="15"/>
        <v>442.69710407815057</v>
      </c>
      <c r="L68" s="304">
        <f t="shared" ref="L68:L131" ca="1" si="29">SQRT(pos_x^2+pos_z^2)</f>
        <v>457.41893668443885</v>
      </c>
      <c r="M68" s="306">
        <f t="shared" ca="1" si="16"/>
        <v>1.25339687074001</v>
      </c>
      <c r="N68" s="304">
        <f t="shared" ca="1" si="17"/>
        <v>71.814350748306964</v>
      </c>
      <c r="P68" s="310">
        <f t="shared" ca="1" si="18"/>
        <v>7</v>
      </c>
      <c r="Q68" s="304">
        <f t="shared" ca="1" si="19"/>
        <v>1315.345375000001</v>
      </c>
      <c r="R68" s="306">
        <f t="shared" ca="1" si="20"/>
        <v>0.6464024760203082</v>
      </c>
      <c r="S68" s="307">
        <f t="shared" ca="1" si="21"/>
        <v>4.8705063327086027</v>
      </c>
      <c r="T68" s="304">
        <f t="shared" ref="T68:T131" ca="1" si="30">m*g</f>
        <v>47.779667123871391</v>
      </c>
      <c r="U68" s="311">
        <f t="shared" ref="U68:U131" ca="1" si="31">IF(pos_xz&lt;L_rampe,Poids*COS(Beta),0)</f>
        <v>0</v>
      </c>
      <c r="V68" s="306">
        <f t="shared" ref="V68:V131" ca="1" si="32">Rho_moyen*(20000-Alt_rampe-pos_z)/(20000+Alt_rampe+pos_z)</f>
        <v>1.1719439918094225</v>
      </c>
      <c r="W68" s="304">
        <f t="shared" ref="W68:W131" ca="1" si="33">1/2*Rho*Sref*Cx*vit_xz^2</f>
        <v>126.55839523039413</v>
      </c>
      <c r="Y68" s="314" t="str">
        <f t="shared" ca="1" si="22"/>
        <v/>
      </c>
      <c r="Z68" s="315" t="str">
        <f t="shared" ca="1" si="23"/>
        <v/>
      </c>
      <c r="AA68" s="316" t="str">
        <f t="shared" ca="1" si="24"/>
        <v/>
      </c>
      <c r="AC68" s="310" t="e">
        <f t="shared" ca="1" si="25"/>
        <v>#N/A</v>
      </c>
      <c r="AD68" s="323" t="e">
        <f t="shared" ca="1" si="26"/>
        <v>#N/A</v>
      </c>
      <c r="AE68" s="324">
        <f t="shared" ref="AE68:AE131" ca="1" si="34">IF(t&lt;T_para, pos_z, NA())</f>
        <v>442.69710407815057</v>
      </c>
      <c r="AG68" s="306">
        <f t="shared" ca="1" si="27"/>
        <v>235.30080051024567</v>
      </c>
      <c r="AH68" s="304">
        <f t="shared" ca="1" si="28"/>
        <v>244.62121539449851</v>
      </c>
    </row>
    <row r="69" spans="1:34" x14ac:dyDescent="0.2">
      <c r="A69" s="347">
        <f t="shared" ref="A69:A132" ca="1" si="35">IF(B68+0.01&lt;=T_ini+ROUNDUP(Temps_fin_propu,0), 0.01, IF(K68&gt;0, 0.1, 0.0001))</f>
        <v>0.01</v>
      </c>
      <c r="B69" s="304">
        <f t="shared" ref="B69:B132" ca="1" si="36">B68+pas</f>
        <v>4.3499999999999863</v>
      </c>
      <c r="D69" s="306">
        <f t="shared" ref="D69:D132" ca="1" si="37">IF(AND(L68&lt;L_rampe,Poussee&lt;Poids*SIN(M68)),0,(-W68+Poussee)/m*COS(M68)-U68/m*SIN(M68))</f>
        <v>76.233604159097354</v>
      </c>
      <c r="E69" s="307">
        <f t="shared" ref="E69:E132" ca="1" si="38">IF(AND(L68&lt;L_rampe,Poussee&lt;Poids*SIN(M68)),0,(-W68+Poussee)/m*SIN(M68)+U68/m*COS(M68)-Poids/m)</f>
        <v>222.25170347501327</v>
      </c>
      <c r="F69" s="304">
        <f t="shared" ref="F69:F132" ca="1" si="39">SQRT(acc_x^2+acc_z^2)</f>
        <v>234.962512117638</v>
      </c>
      <c r="G69" s="306">
        <f t="shared" ref="G69:G132" ca="1" si="40">G68+acc_x*pas</f>
        <v>70.058137195560121</v>
      </c>
      <c r="H69" s="307">
        <f t="shared" ref="H69:H132" ca="1" si="41">H68+acc_z*pas</f>
        <v>213.16494638513856</v>
      </c>
      <c r="I69" s="304">
        <f t="shared" ref="I69:I132" ca="1" si="42">SQRT(vit_x^2+vit_z^2)</f>
        <v>224.38234546124818</v>
      </c>
      <c r="J69" s="306">
        <f t="shared" ref="J69:J132" ca="1" si="43">J68+0.5*(vit_x+G68)*pas*(K68&gt;=0)</f>
        <v>115.81131125076098</v>
      </c>
      <c r="K69" s="307">
        <f t="shared" ref="K69:K132" ca="1" si="44">K68+0.5*(vit_z+H68)*pas</f>
        <v>444.8176409568282</v>
      </c>
      <c r="L69" s="304">
        <f t="shared" ca="1" si="29"/>
        <v>459.64659633246316</v>
      </c>
      <c r="M69" s="306">
        <f t="shared" ref="M69:M132" ca="1" si="45">IF(AND(L68&gt;L_rampe,G69&gt;0),ATAN2(G69,H69),$M$4)</f>
        <v>1.2532604218900945</v>
      </c>
      <c r="N69" s="304">
        <f t="shared" ref="N69:N132" ca="1" si="46">DEGREES(Beta)</f>
        <v>71.806532805087386</v>
      </c>
      <c r="P69" s="310">
        <f t="shared" ref="P69:P132" ca="1" si="47">MATCH(t-pas/2-T_ini,CdP_t)</f>
        <v>7</v>
      </c>
      <c r="Q69" s="304">
        <f t="shared" ref="Q69:Q132" ca="1" si="48">(INDEX(CdP,2,i_P+1)-INDEX(CdP,2,i_P+0))/(INDEX(CdP,1,i_P+1)-INDEX(CdP,1,i_P+0))*(t-pas/2-T_ini-INDEX(CdP,1,i_P+0))+INDEX(CdP,2,i_P+0)</f>
        <v>1314.6626250000008</v>
      </c>
      <c r="R69" s="306">
        <f t="shared" ref="R69:R132" ca="1" si="49">Poussee/(g*ISP)</f>
        <v>0.64606695099479694</v>
      </c>
      <c r="S69" s="307">
        <f t="shared" ref="S69:S132" ca="1" si="50">S68-Débit*pas</f>
        <v>4.8640456631986551</v>
      </c>
      <c r="T69" s="304">
        <f t="shared" ca="1" si="30"/>
        <v>47.716287955978807</v>
      </c>
      <c r="U69" s="311">
        <f t="shared" ca="1" si="31"/>
        <v>0</v>
      </c>
      <c r="V69" s="306">
        <f t="shared" ca="1" si="32"/>
        <v>1.1716953807325217</v>
      </c>
      <c r="W69" s="304">
        <f t="shared" ca="1" si="33"/>
        <v>129.22348667542093</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444.8176409568282</v>
      </c>
      <c r="AG69" s="306">
        <f t="shared" ref="AG69:AG132" ca="1" si="56">IF(AND(L68&lt;L_rampe,Poussee&lt;Poids*SIN(M68)),0,(-W68+Poussee)/m-Poids*SIN(M68)/m)</f>
        <v>234.94256376730172</v>
      </c>
      <c r="AH69" s="304">
        <f t="shared" ref="AH69:AH132" ca="1" si="57">IF(AND(L68&lt;L_rampe,Poussee&lt;Poids*SIN(M68)), g*SIN(M68), (-W68+Poussee)/m)</f>
        <v>244.26255673518801</v>
      </c>
    </row>
    <row r="70" spans="1:34" x14ac:dyDescent="0.2">
      <c r="A70" s="347">
        <f t="shared" ca="1" si="35"/>
        <v>0.01</v>
      </c>
      <c r="B70" s="304">
        <f t="shared" ca="1" si="36"/>
        <v>4.3599999999999861</v>
      </c>
      <c r="D70" s="306">
        <f t="shared" ca="1" si="37"/>
        <v>76.151463308072479</v>
      </c>
      <c r="E70" s="307">
        <f t="shared" ca="1" si="38"/>
        <v>221.89502732470396</v>
      </c>
      <c r="F70" s="304">
        <f t="shared" ca="1" si="39"/>
        <v>234.59848361699147</v>
      </c>
      <c r="G70" s="306">
        <f t="shared" ca="1" si="40"/>
        <v>70.819651828640843</v>
      </c>
      <c r="H70" s="307">
        <f t="shared" ca="1" si="41"/>
        <v>215.38389665838559</v>
      </c>
      <c r="I70" s="304">
        <f t="shared" ca="1" si="42"/>
        <v>226.72813240725122</v>
      </c>
      <c r="J70" s="306">
        <f t="shared" ca="1" si="43"/>
        <v>116.51570019588199</v>
      </c>
      <c r="K70" s="307">
        <f t="shared" ca="1" si="44"/>
        <v>446.96038517204585</v>
      </c>
      <c r="L70" s="304">
        <f t="shared" ca="1" si="29"/>
        <v>461.89770978570596</v>
      </c>
      <c r="M70" s="306">
        <f t="shared" ca="1" si="45"/>
        <v>1.2531253286866588</v>
      </c>
      <c r="N70" s="304">
        <f t="shared" ca="1" si="46"/>
        <v>71.798792534689625</v>
      </c>
      <c r="P70" s="310">
        <f t="shared" ca="1" si="47"/>
        <v>7</v>
      </c>
      <c r="Q70" s="304">
        <f t="shared" ca="1" si="48"/>
        <v>1313.9798750000009</v>
      </c>
      <c r="R70" s="306">
        <f t="shared" ca="1" si="49"/>
        <v>0.64573142596928579</v>
      </c>
      <c r="S70" s="307">
        <f t="shared" ca="1" si="50"/>
        <v>4.857588348938962</v>
      </c>
      <c r="T70" s="304">
        <f t="shared" ca="1" si="30"/>
        <v>47.652941703091223</v>
      </c>
      <c r="U70" s="311">
        <f t="shared" ca="1" si="31"/>
        <v>0</v>
      </c>
      <c r="V70" s="306">
        <f t="shared" ca="1" si="32"/>
        <v>1.1714442184538278</v>
      </c>
      <c r="W70" s="304">
        <f t="shared" ca="1" si="33"/>
        <v>131.91124066923379</v>
      </c>
      <c r="Y70" s="314" t="str">
        <f t="shared" ca="1" si="51"/>
        <v/>
      </c>
      <c r="Z70" s="315" t="str">
        <f t="shared" ca="1" si="52"/>
        <v/>
      </c>
      <c r="AA70" s="316" t="str">
        <f t="shared" ca="1" si="53"/>
        <v/>
      </c>
      <c r="AC70" s="310" t="e">
        <f t="shared" ca="1" si="54"/>
        <v>#N/A</v>
      </c>
      <c r="AD70" s="323" t="e">
        <f t="shared" ca="1" si="55"/>
        <v>#N/A</v>
      </c>
      <c r="AE70" s="324">
        <f t="shared" ca="1" si="34"/>
        <v>446.96038517204585</v>
      </c>
      <c r="AG70" s="306">
        <f t="shared" ca="1" si="56"/>
        <v>234.57848770891525</v>
      </c>
      <c r="AH70" s="304">
        <f t="shared" ca="1" si="57"/>
        <v>243.89806282851555</v>
      </c>
    </row>
    <row r="71" spans="1:34" x14ac:dyDescent="0.2">
      <c r="A71" s="347">
        <f t="shared" ca="1" si="35"/>
        <v>0.01</v>
      </c>
      <c r="B71" s="304">
        <f t="shared" ca="1" si="36"/>
        <v>4.3699999999999859</v>
      </c>
      <c r="D71" s="306">
        <f t="shared" ca="1" si="37"/>
        <v>76.067098012643442</v>
      </c>
      <c r="E71" s="307">
        <f t="shared" ca="1" si="38"/>
        <v>221.53296137322477</v>
      </c>
      <c r="F71" s="304">
        <f t="shared" ca="1" si="39"/>
        <v>234.22864123513119</v>
      </c>
      <c r="G71" s="306">
        <f t="shared" ca="1" si="40"/>
        <v>71.580322808767278</v>
      </c>
      <c r="H71" s="307">
        <f t="shared" ca="1" si="41"/>
        <v>217.59922627211785</v>
      </c>
      <c r="I71" s="304">
        <f t="shared" ca="1" si="42"/>
        <v>229.0702204295261</v>
      </c>
      <c r="J71" s="306">
        <f t="shared" ca="1" si="43"/>
        <v>117.22770006906903</v>
      </c>
      <c r="K71" s="307">
        <f t="shared" ca="1" si="44"/>
        <v>449.12530078669835</v>
      </c>
      <c r="L71" s="304">
        <f t="shared" ca="1" si="29"/>
        <v>464.17224116724805</v>
      </c>
      <c r="M71" s="306">
        <f t="shared" ca="1" si="45"/>
        <v>1.2529915617592524</v>
      </c>
      <c r="N71" s="304">
        <f t="shared" ca="1" si="46"/>
        <v>71.791128254310792</v>
      </c>
      <c r="P71" s="310">
        <f t="shared" ca="1" si="47"/>
        <v>7</v>
      </c>
      <c r="Q71" s="304">
        <f t="shared" ca="1" si="48"/>
        <v>1313.297125000001</v>
      </c>
      <c r="R71" s="306">
        <f t="shared" ca="1" si="49"/>
        <v>0.64539590094377475</v>
      </c>
      <c r="S71" s="307">
        <f t="shared" ca="1" si="50"/>
        <v>4.8511343899295243</v>
      </c>
      <c r="T71" s="304">
        <f t="shared" ca="1" si="30"/>
        <v>47.589628365208632</v>
      </c>
      <c r="U71" s="311">
        <f t="shared" ca="1" si="31"/>
        <v>0</v>
      </c>
      <c r="V71" s="306">
        <f t="shared" ca="1" si="32"/>
        <v>1.1711905108046319</v>
      </c>
      <c r="W71" s="304">
        <f t="shared" ca="1" si="33"/>
        <v>134.62142483908511</v>
      </c>
      <c r="Y71" s="314" t="str">
        <f t="shared" ca="1" si="51"/>
        <v/>
      </c>
      <c r="Z71" s="315" t="str">
        <f t="shared" ca="1" si="52"/>
        <v/>
      </c>
      <c r="AA71" s="316" t="str">
        <f t="shared" ca="1" si="53"/>
        <v/>
      </c>
      <c r="AC71" s="310" t="e">
        <f t="shared" ca="1" si="54"/>
        <v>#N/A</v>
      </c>
      <c r="AD71" s="323" t="e">
        <f t="shared" ca="1" si="55"/>
        <v>#N/A</v>
      </c>
      <c r="AE71" s="324">
        <f t="shared" ca="1" si="34"/>
        <v>449.12530078669835</v>
      </c>
      <c r="AG71" s="306">
        <f t="shared" ca="1" si="56"/>
        <v>234.20859728304708</v>
      </c>
      <c r="AH71" s="304">
        <f t="shared" ca="1" si="57"/>
        <v>243.52775853483001</v>
      </c>
    </row>
    <row r="72" spans="1:34" x14ac:dyDescent="0.2">
      <c r="A72" s="347">
        <f t="shared" ca="1" si="35"/>
        <v>0.01</v>
      </c>
      <c r="B72" s="304">
        <f t="shared" ca="1" si="36"/>
        <v>4.3799999999999857</v>
      </c>
      <c r="D72" s="306">
        <f t="shared" ca="1" si="37"/>
        <v>75.980522270073578</v>
      </c>
      <c r="E72" s="307">
        <f t="shared" ca="1" si="38"/>
        <v>221.16552803567964</v>
      </c>
      <c r="F72" s="304">
        <f t="shared" ca="1" si="39"/>
        <v>233.85301057658879</v>
      </c>
      <c r="G72" s="306">
        <f t="shared" ca="1" si="40"/>
        <v>72.340128031468012</v>
      </c>
      <c r="H72" s="307">
        <f t="shared" ca="1" si="41"/>
        <v>219.81088155247465</v>
      </c>
      <c r="I72" s="304">
        <f t="shared" ca="1" si="42"/>
        <v>231.40855164078363</v>
      </c>
      <c r="J72" s="306">
        <f t="shared" ca="1" si="43"/>
        <v>117.94730232327021</v>
      </c>
      <c r="K72" s="307">
        <f t="shared" ca="1" si="44"/>
        <v>451.31235132582128</v>
      </c>
      <c r="L72" s="304">
        <f t="shared" ca="1" si="29"/>
        <v>466.47015401264252</v>
      </c>
      <c r="M72" s="306">
        <f t="shared" ca="1" si="45"/>
        <v>1.2528590926477632</v>
      </c>
      <c r="N72" s="304">
        <f t="shared" ca="1" si="46"/>
        <v>71.783538333306623</v>
      </c>
      <c r="P72" s="310">
        <f t="shared" ca="1" si="47"/>
        <v>7</v>
      </c>
      <c r="Q72" s="304">
        <f t="shared" ca="1" si="48"/>
        <v>1312.614375000001</v>
      </c>
      <c r="R72" s="306">
        <f t="shared" ca="1" si="49"/>
        <v>0.6450603759182636</v>
      </c>
      <c r="S72" s="307">
        <f t="shared" ca="1" si="50"/>
        <v>4.844683786170342</v>
      </c>
      <c r="T72" s="304">
        <f t="shared" ca="1" si="30"/>
        <v>47.526347942331057</v>
      </c>
      <c r="U72" s="311">
        <f t="shared" ca="1" si="31"/>
        <v>0</v>
      </c>
      <c r="V72" s="306">
        <f t="shared" ca="1" si="32"/>
        <v>1.1709342636915632</v>
      </c>
      <c r="W72" s="304">
        <f t="shared" ca="1" si="33"/>
        <v>137.35380445406551</v>
      </c>
      <c r="Y72" s="314" t="str">
        <f t="shared" ca="1" si="51"/>
        <v/>
      </c>
      <c r="Z72" s="315" t="str">
        <f t="shared" ca="1" si="52"/>
        <v/>
      </c>
      <c r="AA72" s="316" t="str">
        <f t="shared" ca="1" si="53"/>
        <v/>
      </c>
      <c r="AC72" s="310" t="e">
        <f t="shared" ca="1" si="54"/>
        <v>#N/A</v>
      </c>
      <c r="AD72" s="323" t="e">
        <f t="shared" ca="1" si="55"/>
        <v>#N/A</v>
      </c>
      <c r="AE72" s="324">
        <f t="shared" ca="1" si="34"/>
        <v>451.31235132582128</v>
      </c>
      <c r="AG72" s="306">
        <f t="shared" ca="1" si="56"/>
        <v>233.83291808713301</v>
      </c>
      <c r="AH72" s="304">
        <f t="shared" ca="1" si="57"/>
        <v>243.15166936666131</v>
      </c>
    </row>
    <row r="73" spans="1:34" x14ac:dyDescent="0.2">
      <c r="A73" s="347">
        <f t="shared" ca="1" si="35"/>
        <v>0.01</v>
      </c>
      <c r="B73" s="304">
        <f t="shared" ca="1" si="36"/>
        <v>4.3899999999999855</v>
      </c>
      <c r="D73" s="306">
        <f t="shared" ca="1" si="37"/>
        <v>75.89175008362848</v>
      </c>
      <c r="E73" s="307">
        <f t="shared" ca="1" si="38"/>
        <v>220.79275040135201</v>
      </c>
      <c r="F73" s="304">
        <f t="shared" ca="1" si="39"/>
        <v>233.47161789080414</v>
      </c>
      <c r="G73" s="306">
        <f t="shared" ca="1" si="40"/>
        <v>73.099045532304302</v>
      </c>
      <c r="H73" s="307">
        <f t="shared" ca="1" si="41"/>
        <v>222.01880905648818</v>
      </c>
      <c r="I73" s="304">
        <f t="shared" ca="1" si="42"/>
        <v>233.74306841614631</v>
      </c>
      <c r="J73" s="306">
        <f t="shared" ca="1" si="43"/>
        <v>118.67449819108907</v>
      </c>
      <c r="K73" s="307">
        <f t="shared" ca="1" si="44"/>
        <v>453.52149977886609</v>
      </c>
      <c r="L73" s="304">
        <f t="shared" ca="1" si="29"/>
        <v>468.79141127219776</v>
      </c>
      <c r="M73" s="306">
        <f t="shared" ca="1" si="45"/>
        <v>1.2527278937650281</v>
      </c>
      <c r="N73" s="304">
        <f t="shared" ca="1" si="46"/>
        <v>71.776021191049068</v>
      </c>
      <c r="P73" s="310">
        <f t="shared" ca="1" si="47"/>
        <v>7</v>
      </c>
      <c r="Q73" s="304">
        <f t="shared" ca="1" si="48"/>
        <v>1311.9316250000011</v>
      </c>
      <c r="R73" s="306">
        <f t="shared" ca="1" si="49"/>
        <v>0.64472485089275244</v>
      </c>
      <c r="S73" s="307">
        <f t="shared" ca="1" si="50"/>
        <v>4.8382365376614143</v>
      </c>
      <c r="T73" s="304">
        <f t="shared" ca="1" si="30"/>
        <v>47.463100434458475</v>
      </c>
      <c r="U73" s="311">
        <f t="shared" ca="1" si="31"/>
        <v>0</v>
      </c>
      <c r="V73" s="306">
        <f t="shared" ca="1" si="32"/>
        <v>1.1706754830961392</v>
      </c>
      <c r="W73" s="304">
        <f t="shared" ca="1" si="33"/>
        <v>140.10814246816309</v>
      </c>
      <c r="Y73" s="314" t="str">
        <f t="shared" ca="1" si="51"/>
        <v/>
      </c>
      <c r="Z73" s="315" t="str">
        <f t="shared" ca="1" si="52"/>
        <v/>
      </c>
      <c r="AA73" s="316" t="str">
        <f t="shared" ca="1" si="53"/>
        <v/>
      </c>
      <c r="AC73" s="310" t="e">
        <f t="shared" ca="1" si="54"/>
        <v>#N/A</v>
      </c>
      <c r="AD73" s="323" t="e">
        <f t="shared" ca="1" si="55"/>
        <v>#N/A</v>
      </c>
      <c r="AE73" s="324">
        <f t="shared" ca="1" si="34"/>
        <v>453.52149977886609</v>
      </c>
      <c r="AG73" s="306">
        <f t="shared" ca="1" si="56"/>
        <v>233.45147636357942</v>
      </c>
      <c r="AH73" s="304">
        <f t="shared" ca="1" si="57"/>
        <v>242.76982148410494</v>
      </c>
    </row>
    <row r="74" spans="1:34" x14ac:dyDescent="0.2">
      <c r="A74" s="347">
        <f t="shared" ca="1" si="35"/>
        <v>0.01</v>
      </c>
      <c r="B74" s="304">
        <f t="shared" ca="1" si="36"/>
        <v>4.3999999999999853</v>
      </c>
      <c r="D74" s="306">
        <f t="shared" ca="1" si="37"/>
        <v>75.800795469916707</v>
      </c>
      <c r="E74" s="307">
        <f t="shared" ca="1" si="38"/>
        <v>220.41465222652053</v>
      </c>
      <c r="F74" s="304">
        <f t="shared" ca="1" si="39"/>
        <v>233.08449006746488</v>
      </c>
      <c r="G74" s="306">
        <f t="shared" ca="1" si="40"/>
        <v>73.857053487003469</v>
      </c>
      <c r="H74" s="307">
        <f t="shared" ca="1" si="41"/>
        <v>224.22295557875339</v>
      </c>
      <c r="I74" s="304">
        <f t="shared" ca="1" si="42"/>
        <v>236.07371339955176</v>
      </c>
      <c r="J74" s="306">
        <f t="shared" ca="1" si="43"/>
        <v>119.40927868618562</v>
      </c>
      <c r="K74" s="307">
        <f t="shared" ca="1" si="44"/>
        <v>455.75270860204228</v>
      </c>
      <c r="L74" s="304">
        <f t="shared" ca="1" si="29"/>
        <v>471.13597531334113</v>
      </c>
      <c r="M74" s="306">
        <f t="shared" ca="1" si="45"/>
        <v>1.2525979383613515</v>
      </c>
      <c r="N74" s="304">
        <f t="shared" ca="1" si="46"/>
        <v>71.768575294893481</v>
      </c>
      <c r="P74" s="310">
        <f t="shared" ca="1" si="47"/>
        <v>7</v>
      </c>
      <c r="Q74" s="304">
        <f t="shared" ca="1" si="48"/>
        <v>1311.2488750000009</v>
      </c>
      <c r="R74" s="306">
        <f t="shared" ca="1" si="49"/>
        <v>0.64438932586724118</v>
      </c>
      <c r="S74" s="307">
        <f t="shared" ca="1" si="50"/>
        <v>4.8317926444027419</v>
      </c>
      <c r="T74" s="304">
        <f t="shared" ca="1" si="30"/>
        <v>47.399885841590901</v>
      </c>
      <c r="U74" s="311">
        <f t="shared" ca="1" si="31"/>
        <v>0</v>
      </c>
      <c r="V74" s="306">
        <f t="shared" ca="1" si="32"/>
        <v>1.170414175074308</v>
      </c>
      <c r="W74" s="304">
        <f t="shared" ca="1" si="33"/>
        <v>142.88419956384837</v>
      </c>
      <c r="Y74" s="314" t="str">
        <f t="shared" ca="1" si="51"/>
        <v/>
      </c>
      <c r="Z74" s="315" t="str">
        <f t="shared" ca="1" si="52"/>
        <v/>
      </c>
      <c r="AA74" s="316" t="str">
        <f t="shared" ca="1" si="53"/>
        <v/>
      </c>
      <c r="AC74" s="310" t="e">
        <f t="shared" ca="1" si="54"/>
        <v>#N/A</v>
      </c>
      <c r="AD74" s="323" t="e">
        <f t="shared" ca="1" si="55"/>
        <v>#N/A</v>
      </c>
      <c r="AE74" s="324">
        <f t="shared" ca="1" si="34"/>
        <v>455.75270860204228</v>
      </c>
      <c r="AG74" s="306">
        <f t="shared" ca="1" si="56"/>
        <v>233.06429899509828</v>
      </c>
      <c r="AH74" s="304">
        <f t="shared" ca="1" si="57"/>
        <v>242.38224169005136</v>
      </c>
    </row>
    <row r="75" spans="1:34" x14ac:dyDescent="0.2">
      <c r="A75" s="347">
        <f t="shared" ca="1" si="35"/>
        <v>0.01</v>
      </c>
      <c r="B75" s="304">
        <f t="shared" ca="1" si="36"/>
        <v>4.409999999999985</v>
      </c>
      <c r="D75" s="306">
        <f t="shared" ca="1" si="37"/>
        <v>75.707672465729431</v>
      </c>
      <c r="E75" s="307">
        <f t="shared" ca="1" si="38"/>
        <v>220.03125792726357</v>
      </c>
      <c r="F75" s="304">
        <f t="shared" ca="1" si="39"/>
        <v>232.69165463168667</v>
      </c>
      <c r="G75" s="306">
        <f t="shared" ca="1" si="40"/>
        <v>74.614130211660765</v>
      </c>
      <c r="H75" s="307">
        <f t="shared" ca="1" si="41"/>
        <v>226.42326815802602</v>
      </c>
      <c r="I75" s="304">
        <f t="shared" ca="1" si="42"/>
        <v>238.40042951010813</v>
      </c>
      <c r="J75" s="306">
        <f t="shared" ca="1" si="43"/>
        <v>120.15163460467893</v>
      </c>
      <c r="K75" s="307">
        <f t="shared" ca="1" si="44"/>
        <v>458.00593972072619</v>
      </c>
      <c r="L75" s="304">
        <f t="shared" ca="1" si="29"/>
        <v>473.50380792306385</v>
      </c>
      <c r="M75" s="306">
        <f t="shared" ca="1" si="45"/>
        <v>1.2524692004908082</v>
      </c>
      <c r="N75" s="304">
        <f t="shared" ca="1" si="46"/>
        <v>71.761199158247848</v>
      </c>
      <c r="P75" s="310">
        <f t="shared" ca="1" si="47"/>
        <v>7</v>
      </c>
      <c r="Q75" s="304">
        <f t="shared" ca="1" si="48"/>
        <v>1310.566125000001</v>
      </c>
      <c r="R75" s="306">
        <f t="shared" ca="1" si="49"/>
        <v>0.64405380084173003</v>
      </c>
      <c r="S75" s="307">
        <f t="shared" ca="1" si="50"/>
        <v>4.825352106394325</v>
      </c>
      <c r="T75" s="304">
        <f t="shared" ca="1" si="30"/>
        <v>47.336704163728328</v>
      </c>
      <c r="U75" s="311">
        <f t="shared" ca="1" si="31"/>
        <v>0</v>
      </c>
      <c r="V75" s="306">
        <f t="shared" ca="1" si="32"/>
        <v>1.1701503457559805</v>
      </c>
      <c r="W75" s="304">
        <f t="shared" ca="1" si="33"/>
        <v>145.68173419617142</v>
      </c>
      <c r="Y75" s="314" t="str">
        <f t="shared" ca="1" si="51"/>
        <v/>
      </c>
      <c r="Z75" s="315" t="str">
        <f t="shared" ca="1" si="52"/>
        <v/>
      </c>
      <c r="AA75" s="316" t="str">
        <f t="shared" ca="1" si="53"/>
        <v/>
      </c>
      <c r="AC75" s="310" t="e">
        <f t="shared" ca="1" si="54"/>
        <v>#N/A</v>
      </c>
      <c r="AD75" s="323" t="e">
        <f t="shared" ca="1" si="55"/>
        <v>#N/A</v>
      </c>
      <c r="AE75" s="324">
        <f t="shared" ca="1" si="34"/>
        <v>458.00593972072619</v>
      </c>
      <c r="AG75" s="306">
        <f t="shared" ca="1" si="56"/>
        <v>232.67141349988296</v>
      </c>
      <c r="AH75" s="304">
        <f t="shared" ca="1" si="57"/>
        <v>241.98895742526159</v>
      </c>
    </row>
    <row r="76" spans="1:34" x14ac:dyDescent="0.2">
      <c r="A76" s="347">
        <f t="shared" ca="1" si="35"/>
        <v>0.01</v>
      </c>
      <c r="B76" s="304">
        <f t="shared" ca="1" si="36"/>
        <v>4.4199999999999848</v>
      </c>
      <c r="D76" s="306">
        <f t="shared" ca="1" si="37"/>
        <v>75.612395134407734</v>
      </c>
      <c r="E76" s="307">
        <f t="shared" ca="1" si="38"/>
        <v>219.64259257224484</v>
      </c>
      <c r="F76" s="304">
        <f t="shared" ca="1" si="39"/>
        <v>232.29313973903524</v>
      </c>
      <c r="G76" s="306">
        <f t="shared" ca="1" si="40"/>
        <v>75.370254163004844</v>
      </c>
      <c r="H76" s="307">
        <f t="shared" ca="1" si="41"/>
        <v>228.61969408374847</v>
      </c>
      <c r="I76" s="304">
        <f t="shared" ca="1" si="42"/>
        <v>240.7231599483994</v>
      </c>
      <c r="J76" s="306">
        <f t="shared" ca="1" si="43"/>
        <v>120.90155652655226</v>
      </c>
      <c r="K76" s="307">
        <f t="shared" ca="1" si="44"/>
        <v>460.28115453193504</v>
      </c>
      <c r="L76" s="304">
        <f t="shared" ca="1" si="29"/>
        <v>475.89487031044388</v>
      </c>
      <c r="M76" s="306">
        <f t="shared" ca="1" si="45"/>
        <v>1.2523416549792337</v>
      </c>
      <c r="N76" s="304">
        <f t="shared" ca="1" si="46"/>
        <v>71.753891338738782</v>
      </c>
      <c r="P76" s="310">
        <f t="shared" ca="1" si="47"/>
        <v>7</v>
      </c>
      <c r="Q76" s="304">
        <f t="shared" ca="1" si="48"/>
        <v>1309.883375000001</v>
      </c>
      <c r="R76" s="306">
        <f t="shared" ca="1" si="49"/>
        <v>0.64371827581621888</v>
      </c>
      <c r="S76" s="307">
        <f t="shared" ca="1" si="50"/>
        <v>4.8189149236361626</v>
      </c>
      <c r="T76" s="304">
        <f t="shared" ca="1" si="30"/>
        <v>47.273555400870755</v>
      </c>
      <c r="U76" s="311">
        <f t="shared" ca="1" si="31"/>
        <v>0</v>
      </c>
      <c r="V76" s="306">
        <f t="shared" ca="1" si="32"/>
        <v>1.1698840013445537</v>
      </c>
      <c r="W76" s="304">
        <f t="shared" ca="1" si="33"/>
        <v>148.50050263735454</v>
      </c>
      <c r="Y76" s="314" t="str">
        <f t="shared" ca="1" si="51"/>
        <v/>
      </c>
      <c r="Z76" s="315" t="str">
        <f t="shared" ca="1" si="52"/>
        <v/>
      </c>
      <c r="AA76" s="316" t="str">
        <f t="shared" ca="1" si="53"/>
        <v/>
      </c>
      <c r="AC76" s="310" t="e">
        <f t="shared" ca="1" si="54"/>
        <v>#N/A</v>
      </c>
      <c r="AD76" s="323" t="e">
        <f t="shared" ca="1" si="55"/>
        <v>#N/A</v>
      </c>
      <c r="AE76" s="324">
        <f t="shared" ca="1" si="34"/>
        <v>460.28115453193504</v>
      </c>
      <c r="AG76" s="306">
        <f t="shared" ca="1" si="56"/>
        <v>232.27284802662592</v>
      </c>
      <c r="AH76" s="304">
        <f t="shared" ca="1" si="57"/>
        <v>241.58999676328983</v>
      </c>
    </row>
    <row r="77" spans="1:34" x14ac:dyDescent="0.2">
      <c r="A77" s="347">
        <f t="shared" ca="1" si="35"/>
        <v>0.01</v>
      </c>
      <c r="B77" s="304">
        <f t="shared" ca="1" si="36"/>
        <v>4.4299999999999846</v>
      </c>
      <c r="D77" s="306">
        <f t="shared" ca="1" si="37"/>
        <v>75.514977571762628</v>
      </c>
      <c r="E77" s="307">
        <f t="shared" ca="1" si="38"/>
        <v>219.24868187547597</v>
      </c>
      <c r="F77" s="304">
        <f t="shared" ca="1" si="39"/>
        <v>231.88897417039362</v>
      </c>
      <c r="G77" s="306">
        <f t="shared" ca="1" si="40"/>
        <v>76.125403938722471</v>
      </c>
      <c r="H77" s="307">
        <f t="shared" ca="1" si="41"/>
        <v>230.81218090250323</v>
      </c>
      <c r="I77" s="304">
        <f t="shared" ca="1" si="42"/>
        <v>243.04184820273963</v>
      </c>
      <c r="J77" s="306">
        <f t="shared" ca="1" si="43"/>
        <v>121.6590348170609</v>
      </c>
      <c r="K77" s="307">
        <f t="shared" ca="1" si="44"/>
        <v>462.5783139068663</v>
      </c>
      <c r="L77" s="304">
        <f t="shared" ca="1" si="29"/>
        <v>478.30912310924845</v>
      </c>
      <c r="M77" s="306">
        <f t="shared" ca="1" si="45"/>
        <v>1.2522152773937918</v>
      </c>
      <c r="N77" s="304">
        <f t="shared" ca="1" si="46"/>
        <v>71.746650436467917</v>
      </c>
      <c r="P77" s="310">
        <f t="shared" ca="1" si="47"/>
        <v>7</v>
      </c>
      <c r="Q77" s="304">
        <f t="shared" ca="1" si="48"/>
        <v>1309.2006250000011</v>
      </c>
      <c r="R77" s="306">
        <f t="shared" ca="1" si="49"/>
        <v>0.64338275079070784</v>
      </c>
      <c r="S77" s="307">
        <f t="shared" ca="1" si="50"/>
        <v>4.8124810961282556</v>
      </c>
      <c r="T77" s="304">
        <f t="shared" ca="1" si="30"/>
        <v>47.21043955301819</v>
      </c>
      <c r="U77" s="311">
        <f t="shared" ca="1" si="31"/>
        <v>0</v>
      </c>
      <c r="V77" s="306">
        <f t="shared" ca="1" si="32"/>
        <v>1.1696151481164234</v>
      </c>
      <c r="W77" s="304">
        <f t="shared" ca="1" si="33"/>
        <v>151.34025902186721</v>
      </c>
      <c r="Y77" s="314" t="str">
        <f t="shared" ca="1" si="51"/>
        <v/>
      </c>
      <c r="Z77" s="315" t="str">
        <f t="shared" ca="1" si="52"/>
        <v/>
      </c>
      <c r="AA77" s="316" t="str">
        <f t="shared" ca="1" si="53"/>
        <v/>
      </c>
      <c r="AC77" s="310" t="e">
        <f t="shared" ca="1" si="54"/>
        <v>#N/A</v>
      </c>
      <c r="AD77" s="323" t="e">
        <f t="shared" ca="1" si="55"/>
        <v>#N/A</v>
      </c>
      <c r="AE77" s="324">
        <f t="shared" ca="1" si="34"/>
        <v>462.5783139068663</v>
      </c>
      <c r="AG77" s="306">
        <f t="shared" ca="1" si="56"/>
        <v>231.8686313493821</v>
      </c>
      <c r="AH77" s="304">
        <f t="shared" ca="1" si="57"/>
        <v>241.18538840525625</v>
      </c>
    </row>
    <row r="78" spans="1:34" x14ac:dyDescent="0.2">
      <c r="A78" s="347">
        <f t="shared" ca="1" si="35"/>
        <v>0.01</v>
      </c>
      <c r="B78" s="304">
        <f t="shared" ca="1" si="36"/>
        <v>4.4399999999999844</v>
      </c>
      <c r="D78" s="306">
        <f t="shared" ca="1" si="37"/>
        <v>75.41543391157299</v>
      </c>
      <c r="E78" s="307">
        <f t="shared" ca="1" si="38"/>
        <v>218.84955218904915</v>
      </c>
      <c r="F78" s="304">
        <f t="shared" ca="1" si="39"/>
        <v>231.47918732667563</v>
      </c>
      <c r="G78" s="306">
        <f t="shared" ca="1" si="40"/>
        <v>76.8795582778382</v>
      </c>
      <c r="H78" s="307">
        <f t="shared" ca="1" si="41"/>
        <v>233.00067642439373</v>
      </c>
      <c r="I78" s="304">
        <f t="shared" ca="1" si="42"/>
        <v>245.35643805537393</v>
      </c>
      <c r="J78" s="306">
        <f t="shared" ca="1" si="43"/>
        <v>122.42405962814371</v>
      </c>
      <c r="K78" s="307">
        <f t="shared" ca="1" si="44"/>
        <v>464.8973781935008</v>
      </c>
      <c r="L78" s="304">
        <f t="shared" ca="1" si="29"/>
        <v>480.74652638061383</v>
      </c>
      <c r="M78" s="306">
        <f t="shared" ca="1" si="45"/>
        <v>1.2520900440140339</v>
      </c>
      <c r="N78" s="304">
        <f t="shared" ca="1" si="46"/>
        <v>71.739475092353629</v>
      </c>
      <c r="P78" s="310">
        <f t="shared" ca="1" si="47"/>
        <v>7</v>
      </c>
      <c r="Q78" s="304">
        <f t="shared" ca="1" si="48"/>
        <v>1308.5178750000009</v>
      </c>
      <c r="R78" s="306">
        <f t="shared" ca="1" si="49"/>
        <v>0.64304722576519657</v>
      </c>
      <c r="S78" s="307">
        <f t="shared" ca="1" si="50"/>
        <v>4.806050623870604</v>
      </c>
      <c r="T78" s="304">
        <f t="shared" ca="1" si="30"/>
        <v>47.147356620170626</v>
      </c>
      <c r="U78" s="311">
        <f t="shared" ca="1" si="31"/>
        <v>0</v>
      </c>
      <c r="V78" s="306">
        <f t="shared" ca="1" si="32"/>
        <v>1.1693437924204915</v>
      </c>
      <c r="W78" s="304">
        <f t="shared" ca="1" si="33"/>
        <v>154.2007553919662</v>
      </c>
      <c r="Y78" s="314" t="str">
        <f t="shared" ca="1" si="51"/>
        <v/>
      </c>
      <c r="Z78" s="315" t="str">
        <f t="shared" ca="1" si="52"/>
        <v/>
      </c>
      <c r="AA78" s="316" t="str">
        <f t="shared" ca="1" si="53"/>
        <v/>
      </c>
      <c r="AC78" s="310" t="e">
        <f t="shared" ca="1" si="54"/>
        <v>#N/A</v>
      </c>
      <c r="AD78" s="323" t="e">
        <f t="shared" ca="1" si="55"/>
        <v>#N/A</v>
      </c>
      <c r="AE78" s="324">
        <f t="shared" ca="1" si="34"/>
        <v>464.8973781935008</v>
      </c>
      <c r="AG78" s="306">
        <f t="shared" ca="1" si="56"/>
        <v>231.45879286227813</v>
      </c>
      <c r="AH78" s="304">
        <f t="shared" ca="1" si="57"/>
        <v>240.77516167447033</v>
      </c>
    </row>
    <row r="79" spans="1:34" x14ac:dyDescent="0.2">
      <c r="A79" s="347">
        <f t="shared" ca="1" si="35"/>
        <v>0.01</v>
      </c>
      <c r="B79" s="304">
        <f t="shared" ca="1" si="36"/>
        <v>4.4499999999999842</v>
      </c>
      <c r="D79" s="306">
        <f t="shared" ca="1" si="37"/>
        <v>75.313778330683391</v>
      </c>
      <c r="E79" s="307">
        <f t="shared" ca="1" si="38"/>
        <v>218.44523049583685</v>
      </c>
      <c r="F79" s="304">
        <f t="shared" ca="1" si="39"/>
        <v>231.06380922338877</v>
      </c>
      <c r="G79" s="306">
        <f t="shared" ca="1" si="40"/>
        <v>77.63269606114504</v>
      </c>
      <c r="H79" s="307">
        <f t="shared" ca="1" si="41"/>
        <v>235.1851287293521</v>
      </c>
      <c r="I79" s="304">
        <f t="shared" ca="1" si="42"/>
        <v>247.66687358862518</v>
      </c>
      <c r="J79" s="306">
        <f t="shared" ca="1" si="43"/>
        <v>123.19662089983862</v>
      </c>
      <c r="K79" s="307">
        <f t="shared" ca="1" si="44"/>
        <v>467.23830721926953</v>
      </c>
      <c r="L79" s="304">
        <f t="shared" ca="1" si="29"/>
        <v>483.20703961580182</v>
      </c>
      <c r="M79" s="306">
        <f t="shared" ca="1" si="45"/>
        <v>1.2519659318043594</v>
      </c>
      <c r="N79" s="304">
        <f t="shared" ca="1" si="46"/>
        <v>71.732363986553239</v>
      </c>
      <c r="P79" s="310">
        <f t="shared" ca="1" si="47"/>
        <v>7</v>
      </c>
      <c r="Q79" s="304">
        <f t="shared" ca="1" si="48"/>
        <v>1307.835125000001</v>
      </c>
      <c r="R79" s="306">
        <f t="shared" ca="1" si="49"/>
        <v>0.64271170073968542</v>
      </c>
      <c r="S79" s="307">
        <f t="shared" ca="1" si="50"/>
        <v>4.7996235068632069</v>
      </c>
      <c r="T79" s="304">
        <f t="shared" ca="1" si="30"/>
        <v>47.084306602328063</v>
      </c>
      <c r="U79" s="311">
        <f t="shared" ca="1" si="31"/>
        <v>0</v>
      </c>
      <c r="V79" s="306">
        <f t="shared" ca="1" si="32"/>
        <v>1.1690699406776619</v>
      </c>
      <c r="W79" s="304">
        <f t="shared" ca="1" si="33"/>
        <v>157.08174174368702</v>
      </c>
      <c r="Y79" s="314" t="str">
        <f t="shared" ca="1" si="51"/>
        <v/>
      </c>
      <c r="Z79" s="315" t="str">
        <f t="shared" ca="1" si="52"/>
        <v/>
      </c>
      <c r="AA79" s="316" t="str">
        <f t="shared" ca="1" si="53"/>
        <v/>
      </c>
      <c r="AC79" s="310" t="e">
        <f t="shared" ca="1" si="54"/>
        <v>#N/A</v>
      </c>
      <c r="AD79" s="323" t="e">
        <f t="shared" ca="1" si="55"/>
        <v>#N/A</v>
      </c>
      <c r="AE79" s="324">
        <f t="shared" ca="1" si="34"/>
        <v>467.23830721926953</v>
      </c>
      <c r="AG79" s="306">
        <f t="shared" ca="1" si="56"/>
        <v>231.04336257407181</v>
      </c>
      <c r="AH79" s="304">
        <f t="shared" ca="1" si="57"/>
        <v>240.35934651090838</v>
      </c>
    </row>
    <row r="80" spans="1:34" x14ac:dyDescent="0.2">
      <c r="A80" s="347">
        <f t="shared" ca="1" si="35"/>
        <v>0.01</v>
      </c>
      <c r="B80" s="304">
        <f t="shared" ca="1" si="36"/>
        <v>4.459999999999984</v>
      </c>
      <c r="D80" s="306">
        <f t="shared" ca="1" si="37"/>
        <v>75.210025053722845</v>
      </c>
      <c r="E80" s="307">
        <f t="shared" ca="1" si="38"/>
        <v>218.03574440215192</v>
      </c>
      <c r="F80" s="304">
        <f t="shared" ca="1" si="39"/>
        <v>230.64287048504696</v>
      </c>
      <c r="G80" s="306">
        <f t="shared" ca="1" si="40"/>
        <v>78.384796311682265</v>
      </c>
      <c r="H80" s="307">
        <f t="shared" ca="1" si="41"/>
        <v>237.36548617337363</v>
      </c>
      <c r="I80" s="304">
        <f t="shared" ca="1" si="42"/>
        <v>249.97309919098484</v>
      </c>
      <c r="J80" s="306">
        <f t="shared" ca="1" si="43"/>
        <v>123.97670836170276</v>
      </c>
      <c r="K80" s="307">
        <f t="shared" ca="1" si="44"/>
        <v>469.60106029378318</v>
      </c>
      <c r="L80" s="304">
        <f t="shared" ca="1" si="29"/>
        <v>485.69062173903268</v>
      </c>
      <c r="M80" s="306">
        <f t="shared" ca="1" si="45"/>
        <v>1.2518429183877995</v>
      </c>
      <c r="N80" s="304">
        <f t="shared" ca="1" si="46"/>
        <v>71.725315836960874</v>
      </c>
      <c r="P80" s="310">
        <f t="shared" ca="1" si="47"/>
        <v>7</v>
      </c>
      <c r="Q80" s="304">
        <f t="shared" ca="1" si="48"/>
        <v>1307.152375000001</v>
      </c>
      <c r="R80" s="306">
        <f t="shared" ca="1" si="49"/>
        <v>0.64237617571417427</v>
      </c>
      <c r="S80" s="307">
        <f t="shared" ca="1" si="50"/>
        <v>4.7931997451060653</v>
      </c>
      <c r="T80" s="304">
        <f t="shared" ca="1" si="30"/>
        <v>47.0212894994905</v>
      </c>
      <c r="U80" s="311">
        <f t="shared" ca="1" si="31"/>
        <v>0</v>
      </c>
      <c r="V80" s="306">
        <f t="shared" ca="1" si="32"/>
        <v>1.1687935993803267</v>
      </c>
      <c r="W80" s="304">
        <f t="shared" ca="1" si="33"/>
        <v>159.98296607326924</v>
      </c>
      <c r="Y80" s="314" t="str">
        <f t="shared" ca="1" si="51"/>
        <v/>
      </c>
      <c r="Z80" s="315" t="str">
        <f t="shared" ca="1" si="52"/>
        <v/>
      </c>
      <c r="AA80" s="316" t="str">
        <f t="shared" ca="1" si="53"/>
        <v/>
      </c>
      <c r="AC80" s="310" t="e">
        <f t="shared" ca="1" si="54"/>
        <v>#N/A</v>
      </c>
      <c r="AD80" s="323" t="e">
        <f t="shared" ca="1" si="55"/>
        <v>#N/A</v>
      </c>
      <c r="AE80" s="324">
        <f t="shared" ca="1" si="34"/>
        <v>469.60106029378318</v>
      </c>
      <c r="AG80" s="306">
        <f t="shared" ca="1" si="56"/>
        <v>230.622371102561</v>
      </c>
      <c r="AH80" s="304">
        <f t="shared" ca="1" si="57"/>
        <v>239.93797346554456</v>
      </c>
    </row>
    <row r="81" spans="1:34" x14ac:dyDescent="0.2">
      <c r="A81" s="347">
        <f t="shared" ca="1" si="35"/>
        <v>0.01</v>
      </c>
      <c r="B81" s="304">
        <f t="shared" ca="1" si="36"/>
        <v>4.4699999999999838</v>
      </c>
      <c r="D81" s="306">
        <f t="shared" ca="1" si="37"/>
        <v>75.104188357464494</v>
      </c>
      <c r="E81" s="307">
        <f t="shared" ca="1" si="38"/>
        <v>217.62112213036744</v>
      </c>
      <c r="F81" s="304">
        <f t="shared" ca="1" si="39"/>
        <v>230.21640233943759</v>
      </c>
      <c r="G81" s="306">
        <f t="shared" ca="1" si="40"/>
        <v>79.135838195256909</v>
      </c>
      <c r="H81" s="307">
        <f t="shared" ca="1" si="41"/>
        <v>239.5416973946773</v>
      </c>
      <c r="I81" s="304">
        <f t="shared" ca="1" si="42"/>
        <v>252.27505956314633</v>
      </c>
      <c r="J81" s="306">
        <f t="shared" ca="1" si="43"/>
        <v>124.76431153423746</v>
      </c>
      <c r="K81" s="307">
        <f t="shared" ca="1" si="44"/>
        <v>471.98559621162343</v>
      </c>
      <c r="L81" s="304">
        <f t="shared" ca="1" si="29"/>
        <v>488.19723111039241</v>
      </c>
      <c r="M81" s="306">
        <f t="shared" ca="1" si="45"/>
        <v>1.2517209820210433</v>
      </c>
      <c r="N81" s="304">
        <f t="shared" ca="1" si="46"/>
        <v>71.718329397776586</v>
      </c>
      <c r="P81" s="310">
        <f t="shared" ca="1" si="47"/>
        <v>7</v>
      </c>
      <c r="Q81" s="304">
        <f t="shared" ca="1" si="48"/>
        <v>1306.4696250000011</v>
      </c>
      <c r="R81" s="306">
        <f t="shared" ca="1" si="49"/>
        <v>0.64204065068866312</v>
      </c>
      <c r="S81" s="307">
        <f t="shared" ca="1" si="50"/>
        <v>4.786779338599179</v>
      </c>
      <c r="T81" s="304">
        <f t="shared" ca="1" si="30"/>
        <v>46.958305311657952</v>
      </c>
      <c r="U81" s="311">
        <f t="shared" ca="1" si="31"/>
        <v>0</v>
      </c>
      <c r="V81" s="306">
        <f t="shared" ca="1" si="32"/>
        <v>1.1685147750918474</v>
      </c>
      <c r="W81" s="304">
        <f t="shared" ca="1" si="33"/>
        <v>162.90417442400175</v>
      </c>
      <c r="Y81" s="314" t="str">
        <f t="shared" ca="1" si="51"/>
        <v/>
      </c>
      <c r="Z81" s="315" t="str">
        <f t="shared" ca="1" si="52"/>
        <v/>
      </c>
      <c r="AA81" s="316" t="str">
        <f t="shared" ca="1" si="53"/>
        <v/>
      </c>
      <c r="AC81" s="310" t="e">
        <f t="shared" ca="1" si="54"/>
        <v>#N/A</v>
      </c>
      <c r="AD81" s="323" t="e">
        <f t="shared" ca="1" si="55"/>
        <v>#N/A</v>
      </c>
      <c r="AE81" s="324">
        <f t="shared" ca="1" si="34"/>
        <v>471.98559621162343</v>
      </c>
      <c r="AG81" s="306">
        <f t="shared" ca="1" si="56"/>
        <v>230.19584966884756</v>
      </c>
      <c r="AH81" s="304">
        <f t="shared" ca="1" si="57"/>
        <v>239.51107369454053</v>
      </c>
    </row>
    <row r="82" spans="1:34" x14ac:dyDescent="0.2">
      <c r="A82" s="347">
        <f t="shared" ca="1" si="35"/>
        <v>0.01</v>
      </c>
      <c r="B82" s="304">
        <f t="shared" ca="1" si="36"/>
        <v>4.4799999999999836</v>
      </c>
      <c r="D82" s="306">
        <f t="shared" ca="1" si="37"/>
        <v>74.996282574845054</v>
      </c>
      <c r="E82" s="307">
        <f t="shared" ca="1" si="38"/>
        <v>217.20139251149018</v>
      </c>
      <c r="F82" s="304">
        <f t="shared" ca="1" si="39"/>
        <v>229.78443661174364</v>
      </c>
      <c r="G82" s="306">
        <f t="shared" ca="1" si="40"/>
        <v>79.885801021005364</v>
      </c>
      <c r="H82" s="307">
        <f t="shared" ca="1" si="41"/>
        <v>241.7137113197922</v>
      </c>
      <c r="I82" s="304">
        <f t="shared" ca="1" si="42"/>
        <v>254.57269972397964</v>
      </c>
      <c r="J82" s="306">
        <f t="shared" ca="1" si="43"/>
        <v>125.55941973031878</v>
      </c>
      <c r="K82" s="307">
        <f t="shared" ca="1" si="44"/>
        <v>474.39187325519578</v>
      </c>
      <c r="L82" s="304">
        <f t="shared" ca="1" si="29"/>
        <v>490.72682552881508</v>
      </c>
      <c r="M82" s="306">
        <f t="shared" ca="1" si="45"/>
        <v>1.2516001015706437</v>
      </c>
      <c r="N82" s="304">
        <f t="shared" ca="1" si="46"/>
        <v>71.711403458143039</v>
      </c>
      <c r="P82" s="310">
        <f t="shared" ca="1" si="47"/>
        <v>7</v>
      </c>
      <c r="Q82" s="304">
        <f t="shared" ca="1" si="48"/>
        <v>1305.7868750000011</v>
      </c>
      <c r="R82" s="306">
        <f t="shared" ca="1" si="49"/>
        <v>0.64170512566315197</v>
      </c>
      <c r="S82" s="307">
        <f t="shared" ca="1" si="50"/>
        <v>4.7803622873425473</v>
      </c>
      <c r="T82" s="304">
        <f t="shared" ca="1" si="30"/>
        <v>46.895354038830391</v>
      </c>
      <c r="U82" s="311">
        <f t="shared" ca="1" si="31"/>
        <v>0</v>
      </c>
      <c r="V82" s="306">
        <f t="shared" ca="1" si="32"/>
        <v>1.1682334744460252</v>
      </c>
      <c r="W82" s="304">
        <f t="shared" ca="1" si="33"/>
        <v>165.84511093347007</v>
      </c>
      <c r="Y82" s="314" t="str">
        <f t="shared" ca="1" si="51"/>
        <v/>
      </c>
      <c r="Z82" s="315" t="str">
        <f t="shared" ca="1" si="52"/>
        <v/>
      </c>
      <c r="AA82" s="316" t="str">
        <f t="shared" ca="1" si="53"/>
        <v/>
      </c>
      <c r="AC82" s="310" t="e">
        <f t="shared" ca="1" si="54"/>
        <v>#N/A</v>
      </c>
      <c r="AD82" s="323" t="e">
        <f t="shared" ca="1" si="55"/>
        <v>#N/A</v>
      </c>
      <c r="AE82" s="324">
        <f t="shared" ca="1" si="34"/>
        <v>474.39187325519578</v>
      </c>
      <c r="AG82" s="306">
        <f t="shared" ca="1" si="56"/>
        <v>229.76383009145567</v>
      </c>
      <c r="AH82" s="304">
        <f t="shared" ca="1" si="57"/>
        <v>239.07867895329326</v>
      </c>
    </row>
    <row r="83" spans="1:34" x14ac:dyDescent="0.2">
      <c r="A83" s="347">
        <f t="shared" ca="1" si="35"/>
        <v>0.01</v>
      </c>
      <c r="B83" s="304">
        <f t="shared" ca="1" si="36"/>
        <v>4.4899999999999833</v>
      </c>
      <c r="D83" s="306">
        <f t="shared" ca="1" si="37"/>
        <v>74.886322098660386</v>
      </c>
      <c r="E83" s="307">
        <f t="shared" ca="1" si="38"/>
        <v>216.77658497768627</v>
      </c>
      <c r="F83" s="304">
        <f t="shared" ca="1" si="39"/>
        <v>229.34700571852326</v>
      </c>
      <c r="G83" s="306">
        <f t="shared" ca="1" si="40"/>
        <v>80.63466424199197</v>
      </c>
      <c r="H83" s="307">
        <f t="shared" ca="1" si="41"/>
        <v>243.88147716956905</v>
      </c>
      <c r="I83" s="304">
        <f t="shared" ca="1" si="42"/>
        <v>256.8659650164455</v>
      </c>
      <c r="J83" s="306">
        <f t="shared" ca="1" si="43"/>
        <v>126.36202205663376</v>
      </c>
      <c r="K83" s="307">
        <f t="shared" ca="1" si="44"/>
        <v>476.81984919764255</v>
      </c>
      <c r="L83" s="304">
        <f t="shared" ca="1" si="29"/>
        <v>493.27936223513728</v>
      </c>
      <c r="M83" s="306">
        <f t="shared" ca="1" si="45"/>
        <v>1.2514802564903302</v>
      </c>
      <c r="N83" s="304">
        <f t="shared" ca="1" si="46"/>
        <v>71.704536840845677</v>
      </c>
      <c r="P83" s="310">
        <f t="shared" ca="1" si="47"/>
        <v>7</v>
      </c>
      <c r="Q83" s="304">
        <f t="shared" ca="1" si="48"/>
        <v>1305.104125000001</v>
      </c>
      <c r="R83" s="306">
        <f t="shared" ca="1" si="49"/>
        <v>0.6413696006376407</v>
      </c>
      <c r="S83" s="307">
        <f t="shared" ca="1" si="50"/>
        <v>4.773948591336171</v>
      </c>
      <c r="T83" s="304">
        <f t="shared" ca="1" si="30"/>
        <v>46.832435681007837</v>
      </c>
      <c r="U83" s="311">
        <f t="shared" ca="1" si="31"/>
        <v>0</v>
      </c>
      <c r="V83" s="306">
        <f t="shared" ca="1" si="32"/>
        <v>1.1679497041465645</v>
      </c>
      <c r="W83" s="304">
        <f t="shared" ca="1" si="33"/>
        <v>168.80551788119149</v>
      </c>
      <c r="Y83" s="314" t="str">
        <f t="shared" ca="1" si="51"/>
        <v/>
      </c>
      <c r="Z83" s="315" t="str">
        <f t="shared" ca="1" si="52"/>
        <v/>
      </c>
      <c r="AA83" s="316" t="str">
        <f t="shared" ca="1" si="53"/>
        <v/>
      </c>
      <c r="AC83" s="310" t="e">
        <f t="shared" ca="1" si="54"/>
        <v>#N/A</v>
      </c>
      <c r="AD83" s="323" t="e">
        <f t="shared" ca="1" si="55"/>
        <v>#N/A</v>
      </c>
      <c r="AE83" s="324">
        <f t="shared" ca="1" si="34"/>
        <v>476.81984919764255</v>
      </c>
      <c r="AG83" s="306">
        <f t="shared" ca="1" si="56"/>
        <v>229.32634478030874</v>
      </c>
      <c r="AH83" s="304">
        <f t="shared" ca="1" si="57"/>
        <v>238.64082159034433</v>
      </c>
    </row>
    <row r="84" spans="1:34" x14ac:dyDescent="0.2">
      <c r="A84" s="347">
        <f t="shared" ca="1" si="35"/>
        <v>0.01</v>
      </c>
      <c r="B84" s="304">
        <f t="shared" ca="1" si="36"/>
        <v>4.4999999999999831</v>
      </c>
      <c r="D84" s="306">
        <f t="shared" ca="1" si="37"/>
        <v>74.774321384954419</v>
      </c>
      <c r="E84" s="307">
        <f t="shared" ca="1" si="38"/>
        <v>216.34672955475659</v>
      </c>
      <c r="F84" s="304">
        <f t="shared" ca="1" si="39"/>
        <v>228.90414266155045</v>
      </c>
      <c r="G84" s="306">
        <f t="shared" ca="1" si="40"/>
        <v>81.382407455841516</v>
      </c>
      <c r="H84" s="307">
        <f t="shared" ca="1" si="41"/>
        <v>246.04494446511663</v>
      </c>
      <c r="I84" s="304">
        <f t="shared" ca="1" si="42"/>
        <v>259.15480111344829</v>
      </c>
      <c r="J84" s="306">
        <f t="shared" ca="1" si="43"/>
        <v>127.17210741512292</v>
      </c>
      <c r="K84" s="307">
        <f t="shared" ca="1" si="44"/>
        <v>479.26948130581599</v>
      </c>
      <c r="L84" s="304">
        <f t="shared" ca="1" si="29"/>
        <v>495.85479791522584</v>
      </c>
      <c r="M84" s="306">
        <f t="shared" ca="1" si="45"/>
        <v>1.2513614267993702</v>
      </c>
      <c r="N84" s="304">
        <f t="shared" ca="1" si="46"/>
        <v>71.697728401072823</v>
      </c>
      <c r="P84" s="310">
        <f t="shared" ca="1" si="47"/>
        <v>7</v>
      </c>
      <c r="Q84" s="304">
        <f t="shared" ca="1" si="48"/>
        <v>1304.421375000001</v>
      </c>
      <c r="R84" s="306">
        <f t="shared" ca="1" si="49"/>
        <v>0.64103407561212966</v>
      </c>
      <c r="S84" s="307">
        <f t="shared" ca="1" si="50"/>
        <v>4.7675382505800501</v>
      </c>
      <c r="T84" s="304">
        <f t="shared" ca="1" si="30"/>
        <v>46.769550238190291</v>
      </c>
      <c r="U84" s="311">
        <f t="shared" ca="1" si="31"/>
        <v>0</v>
      </c>
      <c r="V84" s="306">
        <f t="shared" ca="1" si="32"/>
        <v>1.1676634709665252</v>
      </c>
      <c r="W84" s="304">
        <f t="shared" ca="1" si="33"/>
        <v>171.78513573661971</v>
      </c>
      <c r="Y84" s="314" t="str">
        <f t="shared" ca="1" si="51"/>
        <v/>
      </c>
      <c r="Z84" s="315" t="str">
        <f t="shared" ca="1" si="52"/>
        <v/>
      </c>
      <c r="AA84" s="316" t="str">
        <f t="shared" ca="1" si="53"/>
        <v/>
      </c>
      <c r="AC84" s="310" t="e">
        <f t="shared" ca="1" si="54"/>
        <v>#N/A</v>
      </c>
      <c r="AD84" s="323" t="e">
        <f t="shared" ca="1" si="55"/>
        <v>#N/A</v>
      </c>
      <c r="AE84" s="324">
        <f t="shared" ca="1" si="34"/>
        <v>479.26948130581599</v>
      </c>
      <c r="AG84" s="306">
        <f t="shared" ca="1" si="56"/>
        <v>228.88342673056664</v>
      </c>
      <c r="AH84" s="304">
        <f t="shared" ca="1" si="57"/>
        <v>238.19753454115298</v>
      </c>
    </row>
    <row r="85" spans="1:34" x14ac:dyDescent="0.2">
      <c r="A85" s="347">
        <f t="shared" ca="1" si="35"/>
        <v>0.01</v>
      </c>
      <c r="B85" s="304">
        <f t="shared" ca="1" si="36"/>
        <v>4.5099999999999829</v>
      </c>
      <c r="D85" s="306">
        <f t="shared" ca="1" si="37"/>
        <v>74.605379397671911</v>
      </c>
      <c r="E85" s="307">
        <f t="shared" ca="1" si="38"/>
        <v>215.74582962643785</v>
      </c>
      <c r="F85" s="304">
        <f t="shared" ca="1" si="39"/>
        <v>228.28102338186264</v>
      </c>
      <c r="G85" s="306">
        <f t="shared" ca="1" si="40"/>
        <v>82.12846124981823</v>
      </c>
      <c r="H85" s="307">
        <f t="shared" ca="1" si="41"/>
        <v>248.20240276138099</v>
      </c>
      <c r="I85" s="304">
        <f t="shared" ca="1" si="42"/>
        <v>261.43740528812185</v>
      </c>
      <c r="J85" s="306">
        <f t="shared" ca="1" si="43"/>
        <v>127.98966175865122</v>
      </c>
      <c r="K85" s="307">
        <f t="shared" ca="1" si="44"/>
        <v>481.74071804194847</v>
      </c>
      <c r="L85" s="304">
        <f t="shared" ca="1" si="29"/>
        <v>498.45307997510264</v>
      </c>
      <c r="M85" s="306">
        <f t="shared" ca="1" si="45"/>
        <v>1.2512435922737406</v>
      </c>
      <c r="N85" s="304">
        <f t="shared" ca="1" si="46"/>
        <v>71.690976980073316</v>
      </c>
      <c r="P85" s="310">
        <f t="shared" ca="1" si="47"/>
        <v>8</v>
      </c>
      <c r="Q85" s="304">
        <f t="shared" ca="1" si="48"/>
        <v>1302.907000000004</v>
      </c>
      <c r="R85" s="306">
        <f t="shared" ca="1" si="49"/>
        <v>0.64028986365972029</v>
      </c>
      <c r="S85" s="307">
        <f t="shared" ca="1" si="50"/>
        <v>4.7611353519434525</v>
      </c>
      <c r="T85" s="304">
        <f t="shared" ca="1" si="30"/>
        <v>46.706737802565272</v>
      </c>
      <c r="U85" s="311">
        <f t="shared" ca="1" si="31"/>
        <v>0</v>
      </c>
      <c r="V85" s="306">
        <f t="shared" ca="1" si="32"/>
        <v>1.1673747827174135</v>
      </c>
      <c r="W85" s="304">
        <f t="shared" ca="1" si="33"/>
        <v>174.78136514556616</v>
      </c>
      <c r="Y85" s="314" t="str">
        <f t="shared" ca="1" si="51"/>
        <v/>
      </c>
      <c r="Z85" s="315" t="str">
        <f t="shared" ca="1" si="52"/>
        <v/>
      </c>
      <c r="AA85" s="316" t="str">
        <f t="shared" ca="1" si="53"/>
        <v/>
      </c>
      <c r="AC85" s="310" t="e">
        <f t="shared" ca="1" si="54"/>
        <v>#N/A</v>
      </c>
      <c r="AD85" s="323" t="e">
        <f t="shared" ca="1" si="55"/>
        <v>#N/A</v>
      </c>
      <c r="AE85" s="324">
        <f t="shared" ca="1" si="34"/>
        <v>481.74071804194847</v>
      </c>
      <c r="AG85" s="306">
        <f t="shared" ca="1" si="56"/>
        <v>228.26023596476097</v>
      </c>
      <c r="AH85" s="304">
        <f t="shared" ca="1" si="57"/>
        <v>237.57397777017002</v>
      </c>
    </row>
    <row r="86" spans="1:34" x14ac:dyDescent="0.2">
      <c r="A86" s="347">
        <f t="shared" ca="1" si="35"/>
        <v>0.01</v>
      </c>
      <c r="B86" s="304">
        <f t="shared" ca="1" si="36"/>
        <v>4.5199999999999827</v>
      </c>
      <c r="D86" s="306">
        <f t="shared" ca="1" si="37"/>
        <v>74.379321451194286</v>
      </c>
      <c r="E86" s="307">
        <f t="shared" ca="1" si="38"/>
        <v>214.97354055353023</v>
      </c>
      <c r="F86" s="304">
        <f t="shared" ca="1" si="39"/>
        <v>227.47726611171586</v>
      </c>
      <c r="G86" s="306">
        <f t="shared" ca="1" si="40"/>
        <v>82.872254464330169</v>
      </c>
      <c r="H86" s="307">
        <f t="shared" ca="1" si="41"/>
        <v>250.35213816691629</v>
      </c>
      <c r="I86" s="304">
        <f t="shared" ca="1" si="42"/>
        <v>263.71197099249673</v>
      </c>
      <c r="J86" s="306">
        <f t="shared" ca="1" si="43"/>
        <v>128.81466533722195</v>
      </c>
      <c r="K86" s="307">
        <f t="shared" ca="1" si="44"/>
        <v>484.23349074658995</v>
      </c>
      <c r="L86" s="304">
        <f t="shared" ca="1" si="29"/>
        <v>501.07413779456658</v>
      </c>
      <c r="M86" s="306">
        <f t="shared" ca="1" si="45"/>
        <v>1.2511267324774014</v>
      </c>
      <c r="N86" s="304">
        <f t="shared" ca="1" si="46"/>
        <v>71.684281406948315</v>
      </c>
      <c r="P86" s="310">
        <f t="shared" ca="1" si="47"/>
        <v>8</v>
      </c>
      <c r="Q86" s="304">
        <f t="shared" ca="1" si="48"/>
        <v>1300.561000000004</v>
      </c>
      <c r="R86" s="306">
        <f t="shared" ca="1" si="49"/>
        <v>0.63913696478040982</v>
      </c>
      <c r="S86" s="307">
        <f t="shared" ca="1" si="50"/>
        <v>4.7547439822956488</v>
      </c>
      <c r="T86" s="304">
        <f t="shared" ca="1" si="30"/>
        <v>46.644038466320318</v>
      </c>
      <c r="U86" s="311">
        <f t="shared" ca="1" si="31"/>
        <v>0</v>
      </c>
      <c r="V86" s="306">
        <f t="shared" ca="1" si="32"/>
        <v>1.1670836492190413</v>
      </c>
      <c r="W86" s="304">
        <f t="shared" ca="1" si="33"/>
        <v>177.79152062122122</v>
      </c>
      <c r="Y86" s="314" t="str">
        <f t="shared" ca="1" si="51"/>
        <v/>
      </c>
      <c r="Z86" s="315" t="str">
        <f t="shared" ca="1" si="52"/>
        <v/>
      </c>
      <c r="AA86" s="316" t="str">
        <f t="shared" ca="1" si="53"/>
        <v/>
      </c>
      <c r="AC86" s="310" t="e">
        <f t="shared" ca="1" si="54"/>
        <v>#N/A</v>
      </c>
      <c r="AD86" s="323" t="e">
        <f t="shared" ca="1" si="55"/>
        <v>#N/A</v>
      </c>
      <c r="AE86" s="324">
        <f t="shared" ca="1" si="34"/>
        <v>484.23349074658995</v>
      </c>
      <c r="AG86" s="306">
        <f t="shared" ca="1" si="56"/>
        <v>227.45639037215966</v>
      </c>
      <c r="AH86" s="304">
        <f t="shared" ca="1" si="57"/>
        <v>236.76976910771498</v>
      </c>
    </row>
    <row r="87" spans="1:34" x14ac:dyDescent="0.2">
      <c r="A87" s="347">
        <f t="shared" ca="1" si="35"/>
        <v>0.01</v>
      </c>
      <c r="B87" s="304">
        <f t="shared" ca="1" si="36"/>
        <v>4.5299999999999825</v>
      </c>
      <c r="D87" s="306">
        <f t="shared" ca="1" si="37"/>
        <v>74.151082158253857</v>
      </c>
      <c r="E87" s="307">
        <f t="shared" ca="1" si="38"/>
        <v>214.19599676819209</v>
      </c>
      <c r="F87" s="304">
        <f t="shared" ca="1" si="39"/>
        <v>226.66783630846143</v>
      </c>
      <c r="G87" s="306">
        <f t="shared" ca="1" si="40"/>
        <v>83.613765285912706</v>
      </c>
      <c r="H87" s="307">
        <f t="shared" ca="1" si="41"/>
        <v>252.4940981345982</v>
      </c>
      <c r="I87" s="304">
        <f t="shared" ca="1" si="42"/>
        <v>265.97844149120772</v>
      </c>
      <c r="J87" s="306">
        <f t="shared" ca="1" si="43"/>
        <v>129.64709543597317</v>
      </c>
      <c r="K87" s="307">
        <f t="shared" ca="1" si="44"/>
        <v>486.74772192809752</v>
      </c>
      <c r="L87" s="304">
        <f t="shared" ca="1" si="29"/>
        <v>503.71789144041418</v>
      </c>
      <c r="M87" s="306">
        <f t="shared" ca="1" si="45"/>
        <v>1.2510108275550571</v>
      </c>
      <c r="N87" s="304">
        <f t="shared" ca="1" si="46"/>
        <v>71.677640544073199</v>
      </c>
      <c r="P87" s="310">
        <f t="shared" ca="1" si="47"/>
        <v>8</v>
      </c>
      <c r="Q87" s="304">
        <f t="shared" ca="1" si="48"/>
        <v>1298.215000000004</v>
      </c>
      <c r="R87" s="306">
        <f t="shared" ca="1" si="49"/>
        <v>0.63798406590109946</v>
      </c>
      <c r="S87" s="307">
        <f t="shared" ca="1" si="50"/>
        <v>4.748364141636638</v>
      </c>
      <c r="T87" s="304">
        <f t="shared" ca="1" si="30"/>
        <v>46.581452229455422</v>
      </c>
      <c r="U87" s="311">
        <f t="shared" ca="1" si="31"/>
        <v>0</v>
      </c>
      <c r="V87" s="306">
        <f t="shared" ca="1" si="32"/>
        <v>1.166790081329141</v>
      </c>
      <c r="W87" s="304">
        <f t="shared" ca="1" si="33"/>
        <v>180.81521529607801</v>
      </c>
      <c r="Y87" s="314" t="str">
        <f t="shared" ca="1" si="51"/>
        <v/>
      </c>
      <c r="Z87" s="315" t="str">
        <f t="shared" ca="1" si="52"/>
        <v/>
      </c>
      <c r="AA87" s="316" t="str">
        <f t="shared" ca="1" si="53"/>
        <v/>
      </c>
      <c r="AC87" s="310" t="e">
        <f t="shared" ca="1" si="54"/>
        <v>#N/A</v>
      </c>
      <c r="AD87" s="323" t="e">
        <f t="shared" ca="1" si="55"/>
        <v>#N/A</v>
      </c>
      <c r="AE87" s="324">
        <f t="shared" ca="1" si="34"/>
        <v>486.74772192809752</v>
      </c>
      <c r="AG87" s="306">
        <f t="shared" ca="1" si="56"/>
        <v>226.64687121403239</v>
      </c>
      <c r="AH87" s="304">
        <f t="shared" ca="1" si="57"/>
        <v>235.95988975533831</v>
      </c>
    </row>
    <row r="88" spans="1:34" x14ac:dyDescent="0.2">
      <c r="A88" s="347">
        <f t="shared" ca="1" si="35"/>
        <v>0.01</v>
      </c>
      <c r="B88" s="304">
        <f t="shared" ca="1" si="36"/>
        <v>4.5399999999999823</v>
      </c>
      <c r="D88" s="306">
        <f t="shared" ca="1" si="37"/>
        <v>73.920686656027016</v>
      </c>
      <c r="E88" s="307">
        <f t="shared" ca="1" si="38"/>
        <v>213.41325811882058</v>
      </c>
      <c r="F88" s="304">
        <f t="shared" ca="1" si="39"/>
        <v>225.8527986467931</v>
      </c>
      <c r="G88" s="306">
        <f t="shared" ca="1" si="40"/>
        <v>84.352972152472972</v>
      </c>
      <c r="H88" s="307">
        <f t="shared" ca="1" si="41"/>
        <v>254.6282307157864</v>
      </c>
      <c r="I88" s="304">
        <f t="shared" ca="1" si="42"/>
        <v>268.2367606954864</v>
      </c>
      <c r="J88" s="306">
        <f t="shared" ca="1" si="43"/>
        <v>130.48692912316511</v>
      </c>
      <c r="K88" s="307">
        <f t="shared" ca="1" si="44"/>
        <v>489.28333357234942</v>
      </c>
      <c r="L88" s="304">
        <f t="shared" ca="1" si="29"/>
        <v>506.38426040277443</v>
      </c>
      <c r="M88" s="306">
        <f t="shared" ca="1" si="45"/>
        <v>1.2508958582101952</v>
      </c>
      <c r="N88" s="304">
        <f t="shared" ca="1" si="46"/>
        <v>71.671053285839236</v>
      </c>
      <c r="P88" s="310">
        <f t="shared" ca="1" si="47"/>
        <v>8</v>
      </c>
      <c r="Q88" s="304">
        <f t="shared" ca="1" si="48"/>
        <v>1295.869000000004</v>
      </c>
      <c r="R88" s="306">
        <f t="shared" ca="1" si="49"/>
        <v>0.63683116702178899</v>
      </c>
      <c r="S88" s="307">
        <f t="shared" ca="1" si="50"/>
        <v>4.7419958299664202</v>
      </c>
      <c r="T88" s="304">
        <f t="shared" ca="1" si="30"/>
        <v>46.518979091970586</v>
      </c>
      <c r="U88" s="311">
        <f t="shared" ca="1" si="31"/>
        <v>0</v>
      </c>
      <c r="V88" s="306">
        <f t="shared" ca="1" si="32"/>
        <v>1.1664940899719967</v>
      </c>
      <c r="W88" s="304">
        <f t="shared" ca="1" si="33"/>
        <v>183.85206184987425</v>
      </c>
      <c r="Y88" s="314" t="str">
        <f t="shared" ca="1" si="51"/>
        <v/>
      </c>
      <c r="Z88" s="315" t="str">
        <f t="shared" ca="1" si="52"/>
        <v/>
      </c>
      <c r="AA88" s="316" t="str">
        <f t="shared" ca="1" si="53"/>
        <v/>
      </c>
      <c r="AC88" s="310" t="e">
        <f t="shared" ca="1" si="54"/>
        <v>#N/A</v>
      </c>
      <c r="AD88" s="323" t="e">
        <f t="shared" ca="1" si="55"/>
        <v>#N/A</v>
      </c>
      <c r="AE88" s="324">
        <f t="shared" ca="1" si="34"/>
        <v>489.28333357234942</v>
      </c>
      <c r="AG88" s="306">
        <f t="shared" ca="1" si="56"/>
        <v>225.83174315085961</v>
      </c>
      <c r="AH88" s="304">
        <f t="shared" ca="1" si="57"/>
        <v>235.14440431547618</v>
      </c>
    </row>
    <row r="89" spans="1:34" x14ac:dyDescent="0.2">
      <c r="A89" s="347">
        <f t="shared" ca="1" si="35"/>
        <v>0.01</v>
      </c>
      <c r="B89" s="304">
        <f t="shared" ca="1" si="36"/>
        <v>4.5499999999999821</v>
      </c>
      <c r="D89" s="306">
        <f t="shared" ca="1" si="37"/>
        <v>73.688160119299027</v>
      </c>
      <c r="E89" s="307">
        <f t="shared" ca="1" si="38"/>
        <v>212.62538499109783</v>
      </c>
      <c r="F89" s="304">
        <f t="shared" ca="1" si="39"/>
        <v>225.03221832524343</v>
      </c>
      <c r="G89" s="306">
        <f t="shared" ca="1" si="40"/>
        <v>85.089853753665963</v>
      </c>
      <c r="H89" s="307">
        <f t="shared" ca="1" si="41"/>
        <v>256.7544845656974</v>
      </c>
      <c r="I89" s="304">
        <f t="shared" ca="1" si="42"/>
        <v>270.48687316839835</v>
      </c>
      <c r="J89" s="306">
        <f t="shared" ca="1" si="43"/>
        <v>131.33414325269581</v>
      </c>
      <c r="K89" s="307">
        <f t="shared" ca="1" si="44"/>
        <v>491.84024714875682</v>
      </c>
      <c r="L89" s="304">
        <f t="shared" ca="1" si="29"/>
        <v>509.0731636015297</v>
      </c>
      <c r="M89" s="306">
        <f t="shared" ca="1" si="45"/>
        <v>1.2507818056841549</v>
      </c>
      <c r="N89" s="304">
        <f t="shared" ca="1" si="46"/>
        <v>71.664518557454315</v>
      </c>
      <c r="P89" s="310">
        <f t="shared" ca="1" si="47"/>
        <v>8</v>
      </c>
      <c r="Q89" s="304">
        <f t="shared" ca="1" si="48"/>
        <v>1293.5230000000042</v>
      </c>
      <c r="R89" s="306">
        <f t="shared" ca="1" si="49"/>
        <v>0.63567826814247874</v>
      </c>
      <c r="S89" s="307">
        <f t="shared" ca="1" si="50"/>
        <v>4.7356390472849954</v>
      </c>
      <c r="T89" s="304">
        <f t="shared" ca="1" si="30"/>
        <v>46.456619053865808</v>
      </c>
      <c r="U89" s="311">
        <f t="shared" ca="1" si="31"/>
        <v>0</v>
      </c>
      <c r="V89" s="306">
        <f t="shared" ca="1" si="32"/>
        <v>1.1661956861374558</v>
      </c>
      <c r="W89" s="304">
        <f t="shared" ca="1" si="33"/>
        <v>186.90167258808214</v>
      </c>
      <c r="Y89" s="314" t="str">
        <f t="shared" ca="1" si="51"/>
        <v/>
      </c>
      <c r="Z89" s="315" t="str">
        <f t="shared" ca="1" si="52"/>
        <v/>
      </c>
      <c r="AA89" s="316" t="str">
        <f t="shared" ca="1" si="53"/>
        <v/>
      </c>
      <c r="AC89" s="310" t="e">
        <f t="shared" ca="1" si="54"/>
        <v>#N/A</v>
      </c>
      <c r="AD89" s="323" t="e">
        <f t="shared" ca="1" si="55"/>
        <v>#N/A</v>
      </c>
      <c r="AE89" s="324">
        <f t="shared" ca="1" si="34"/>
        <v>491.84024714875682</v>
      </c>
      <c r="AG89" s="306">
        <f t="shared" ca="1" si="56"/>
        <v>225.01107136681873</v>
      </c>
      <c r="AH89" s="304">
        <f t="shared" ca="1" si="57"/>
        <v>234.32337791587369</v>
      </c>
    </row>
    <row r="90" spans="1:34" x14ac:dyDescent="0.2">
      <c r="A90" s="347">
        <f t="shared" ca="1" si="35"/>
        <v>0.01</v>
      </c>
      <c r="B90" s="304">
        <f t="shared" ca="1" si="36"/>
        <v>4.5599999999999818</v>
      </c>
      <c r="D90" s="306">
        <f t="shared" ca="1" si="37"/>
        <v>73.453527761384635</v>
      </c>
      <c r="E90" s="307">
        <f t="shared" ca="1" si="38"/>
        <v>211.83243829240246</v>
      </c>
      <c r="F90" s="304">
        <f t="shared" ca="1" si="39"/>
        <v>224.20616105160224</v>
      </c>
      <c r="G90" s="306">
        <f t="shared" ca="1" si="40"/>
        <v>85.824389031279807</v>
      </c>
      <c r="H90" s="307">
        <f t="shared" ca="1" si="41"/>
        <v>258.87280894862141</v>
      </c>
      <c r="I90" s="304">
        <f t="shared" ca="1" si="42"/>
        <v>272.72872412993445</v>
      </c>
      <c r="J90" s="306">
        <f t="shared" ca="1" si="43"/>
        <v>132.18871446662055</v>
      </c>
      <c r="K90" s="307">
        <f t="shared" ca="1" si="44"/>
        <v>494.41838361632841</v>
      </c>
      <c r="L90" s="304">
        <f t="shared" ca="1" si="29"/>
        <v>511.78451939280131</v>
      </c>
      <c r="M90" s="306">
        <f t="shared" ca="1" si="45"/>
        <v>1.2506686517361678</v>
      </c>
      <c r="N90" s="304">
        <f t="shared" ca="1" si="46"/>
        <v>71.658035313799417</v>
      </c>
      <c r="P90" s="310">
        <f t="shared" ca="1" si="47"/>
        <v>8</v>
      </c>
      <c r="Q90" s="304">
        <f t="shared" ca="1" si="48"/>
        <v>1291.1770000000042</v>
      </c>
      <c r="R90" s="306">
        <f t="shared" ca="1" si="49"/>
        <v>0.63452536926316827</v>
      </c>
      <c r="S90" s="307">
        <f t="shared" ca="1" si="50"/>
        <v>4.7292937935923636</v>
      </c>
      <c r="T90" s="304">
        <f t="shared" ca="1" si="30"/>
        <v>46.394372115141088</v>
      </c>
      <c r="U90" s="311">
        <f t="shared" ca="1" si="31"/>
        <v>0</v>
      </c>
      <c r="V90" s="306">
        <f t="shared" ca="1" si="32"/>
        <v>1.1658948808799394</v>
      </c>
      <c r="W90" s="304">
        <f t="shared" ca="1" si="33"/>
        <v>189.96365952015753</v>
      </c>
      <c r="Y90" s="314" t="str">
        <f t="shared" ca="1" si="51"/>
        <v/>
      </c>
      <c r="Z90" s="315" t="str">
        <f t="shared" ca="1" si="52"/>
        <v/>
      </c>
      <c r="AA90" s="316" t="str">
        <f t="shared" ca="1" si="53"/>
        <v/>
      </c>
      <c r="AC90" s="310" t="e">
        <f t="shared" ca="1" si="54"/>
        <v>#N/A</v>
      </c>
      <c r="AD90" s="323" t="e">
        <f t="shared" ca="1" si="55"/>
        <v>#N/A</v>
      </c>
      <c r="AE90" s="324">
        <f t="shared" ca="1" si="34"/>
        <v>494.41838361632841</v>
      </c>
      <c r="AG90" s="306">
        <f t="shared" ca="1" si="56"/>
        <v>224.18492155519647</v>
      </c>
      <c r="AH90" s="304">
        <f t="shared" ca="1" si="57"/>
        <v>233.49687619493741</v>
      </c>
    </row>
    <row r="91" spans="1:34" x14ac:dyDescent="0.2">
      <c r="A91" s="347">
        <f t="shared" ca="1" si="35"/>
        <v>0.01</v>
      </c>
      <c r="B91" s="304">
        <f t="shared" ca="1" si="36"/>
        <v>4.5699999999999816</v>
      </c>
      <c r="D91" s="306">
        <f t="shared" ca="1" si="37"/>
        <v>73.216814834756846</v>
      </c>
      <c r="E91" s="307">
        <f t="shared" ca="1" si="38"/>
        <v>211.03447943621984</v>
      </c>
      <c r="F91" s="304">
        <f t="shared" ca="1" si="39"/>
        <v>223.37469302824653</v>
      </c>
      <c r="G91" s="306">
        <f t="shared" ca="1" si="40"/>
        <v>86.556557179627376</v>
      </c>
      <c r="H91" s="307">
        <f t="shared" ca="1" si="41"/>
        <v>260.98315374298363</v>
      </c>
      <c r="I91" s="304">
        <f t="shared" ca="1" si="42"/>
        <v>274.96225946195585</v>
      </c>
      <c r="J91" s="306">
        <f t="shared" ca="1" si="43"/>
        <v>133.05061919767508</v>
      </c>
      <c r="K91" s="307">
        <f t="shared" ca="1" si="44"/>
        <v>497.01766342978647</v>
      </c>
      <c r="L91" s="304">
        <f t="shared" ca="1" si="29"/>
        <v>514.51824557549878</v>
      </c>
      <c r="M91" s="306">
        <f t="shared" ca="1" si="45"/>
        <v>1.2505563786243199</v>
      </c>
      <c r="N91" s="304">
        <f t="shared" ca="1" si="46"/>
        <v>71.651602538337727</v>
      </c>
      <c r="P91" s="310">
        <f t="shared" ca="1" si="47"/>
        <v>8</v>
      </c>
      <c r="Q91" s="304">
        <f t="shared" ca="1" si="48"/>
        <v>1288.8310000000042</v>
      </c>
      <c r="R91" s="306">
        <f t="shared" ca="1" si="49"/>
        <v>0.63337247038385791</v>
      </c>
      <c r="S91" s="307">
        <f t="shared" ca="1" si="50"/>
        <v>4.7229600688885247</v>
      </c>
      <c r="T91" s="304">
        <f t="shared" ca="1" si="30"/>
        <v>46.332238275796428</v>
      </c>
      <c r="U91" s="311">
        <f t="shared" ca="1" si="31"/>
        <v>0</v>
      </c>
      <c r="V91" s="306">
        <f t="shared" ca="1" si="32"/>
        <v>1.1655916853174426</v>
      </c>
      <c r="W91" s="304">
        <f t="shared" ca="1" si="33"/>
        <v>193.03763443751976</v>
      </c>
      <c r="Y91" s="314" t="str">
        <f t="shared" ca="1" si="51"/>
        <v/>
      </c>
      <c r="Z91" s="315" t="str">
        <f t="shared" ca="1" si="52"/>
        <v/>
      </c>
      <c r="AA91" s="316" t="str">
        <f t="shared" ca="1" si="53"/>
        <v/>
      </c>
      <c r="AC91" s="310" t="e">
        <f t="shared" ca="1" si="54"/>
        <v>#N/A</v>
      </c>
      <c r="AD91" s="323" t="e">
        <f t="shared" ca="1" si="55"/>
        <v>#N/A</v>
      </c>
      <c r="AE91" s="324">
        <f t="shared" ca="1" si="34"/>
        <v>497.01766342978647</v>
      </c>
      <c r="AG91" s="306">
        <f t="shared" ca="1" si="56"/>
        <v>223.35335990371283</v>
      </c>
      <c r="AH91" s="304">
        <f t="shared" ca="1" si="57"/>
        <v>232.66496528700233</v>
      </c>
    </row>
    <row r="92" spans="1:34" x14ac:dyDescent="0.2">
      <c r="A92" s="347">
        <f t="shared" ca="1" si="35"/>
        <v>0.01</v>
      </c>
      <c r="B92" s="304">
        <f t="shared" ca="1" si="36"/>
        <v>4.5799999999999814</v>
      </c>
      <c r="D92" s="306">
        <f t="shared" ca="1" si="37"/>
        <v>72.978046631399494</v>
      </c>
      <c r="E92" s="307">
        <f t="shared" ca="1" si="38"/>
        <v>210.23157032655163</v>
      </c>
      <c r="F92" s="304">
        <f t="shared" ca="1" si="39"/>
        <v>222.5378809373868</v>
      </c>
      <c r="G92" s="306">
        <f t="shared" ca="1" si="40"/>
        <v>87.286337645941373</v>
      </c>
      <c r="H92" s="307">
        <f t="shared" ca="1" si="41"/>
        <v>263.08546944624914</v>
      </c>
      <c r="I92" s="304">
        <f t="shared" ca="1" si="42"/>
        <v>277.18742571299038</v>
      </c>
      <c r="J92" s="306">
        <f t="shared" ca="1" si="43"/>
        <v>133.91983367180291</v>
      </c>
      <c r="K92" s="307">
        <f t="shared" ca="1" si="44"/>
        <v>499.63800654573265</v>
      </c>
      <c r="L92" s="304">
        <f t="shared" ca="1" si="29"/>
        <v>517.27425939793</v>
      </c>
      <c r="M92" s="306">
        <f t="shared" ca="1" si="45"/>
        <v>1.2504449690873805</v>
      </c>
      <c r="N92" s="304">
        <f t="shared" ca="1" si="46"/>
        <v>71.645219242073594</v>
      </c>
      <c r="P92" s="310">
        <f t="shared" ca="1" si="47"/>
        <v>8</v>
      </c>
      <c r="Q92" s="304">
        <f t="shared" ca="1" si="48"/>
        <v>1286.4850000000042</v>
      </c>
      <c r="R92" s="306">
        <f t="shared" ca="1" si="49"/>
        <v>0.63221957150454744</v>
      </c>
      <c r="S92" s="307">
        <f t="shared" ca="1" si="50"/>
        <v>4.7166378731734788</v>
      </c>
      <c r="T92" s="304">
        <f t="shared" ca="1" si="30"/>
        <v>46.270217535831833</v>
      </c>
      <c r="U92" s="311">
        <f t="shared" ca="1" si="31"/>
        <v>0</v>
      </c>
      <c r="V92" s="306">
        <f t="shared" ca="1" si="32"/>
        <v>1.1652861106305303</v>
      </c>
      <c r="W92" s="304">
        <f t="shared" ca="1" si="33"/>
        <v>196.12320899123233</v>
      </c>
      <c r="Y92" s="314" t="str">
        <f t="shared" ca="1" si="51"/>
        <v/>
      </c>
      <c r="Z92" s="315" t="str">
        <f t="shared" ca="1" si="52"/>
        <v/>
      </c>
      <c r="AA92" s="316" t="str">
        <f t="shared" ca="1" si="53"/>
        <v/>
      </c>
      <c r="AC92" s="310" t="e">
        <f t="shared" ca="1" si="54"/>
        <v>#N/A</v>
      </c>
      <c r="AD92" s="323" t="e">
        <f t="shared" ca="1" si="55"/>
        <v>#N/A</v>
      </c>
      <c r="AE92" s="324">
        <f t="shared" ca="1" si="34"/>
        <v>499.63800654573265</v>
      </c>
      <c r="AG92" s="306">
        <f t="shared" ca="1" si="56"/>
        <v>222.51645307976162</v>
      </c>
      <c r="AH92" s="304">
        <f t="shared" ca="1" si="57"/>
        <v>231.82771180751772</v>
      </c>
    </row>
    <row r="93" spans="1:34" x14ac:dyDescent="0.2">
      <c r="A93" s="347">
        <f t="shared" ca="1" si="35"/>
        <v>0.01</v>
      </c>
      <c r="B93" s="304">
        <f t="shared" ca="1" si="36"/>
        <v>4.5899999999999812</v>
      </c>
      <c r="D93" s="306">
        <f t="shared" ca="1" si="37"/>
        <v>72.737248482899886</v>
      </c>
      <c r="E93" s="307">
        <f t="shared" ca="1" si="38"/>
        <v>209.42377334232756</v>
      </c>
      <c r="F93" s="304">
        <f t="shared" ca="1" si="39"/>
        <v>221.69579192623777</v>
      </c>
      <c r="G93" s="306">
        <f t="shared" ca="1" si="40"/>
        <v>88.013710130770377</v>
      </c>
      <c r="H93" s="307">
        <f t="shared" ca="1" si="41"/>
        <v>265.17970717967239</v>
      </c>
      <c r="I93" s="304">
        <f t="shared" ca="1" si="42"/>
        <v>279.40417010288172</v>
      </c>
      <c r="J93" s="306">
        <f t="shared" ca="1" si="43"/>
        <v>134.79633391068646</v>
      </c>
      <c r="K93" s="307">
        <f t="shared" ca="1" si="44"/>
        <v>502.27933242886223</v>
      </c>
      <c r="L93" s="304">
        <f t="shared" ca="1" si="29"/>
        <v>520.05247756447113</v>
      </c>
      <c r="M93" s="306">
        <f t="shared" ca="1" si="45"/>
        <v>1.2503344063274535</v>
      </c>
      <c r="N93" s="304">
        <f t="shared" ca="1" si="46"/>
        <v>71.638884462558465</v>
      </c>
      <c r="P93" s="310">
        <f t="shared" ca="1" si="47"/>
        <v>8</v>
      </c>
      <c r="Q93" s="304">
        <f t="shared" ca="1" si="48"/>
        <v>1284.1390000000042</v>
      </c>
      <c r="R93" s="306">
        <f t="shared" ca="1" si="49"/>
        <v>0.63106667262523708</v>
      </c>
      <c r="S93" s="307">
        <f t="shared" ca="1" si="50"/>
        <v>4.7103272064472268</v>
      </c>
      <c r="T93" s="304">
        <f t="shared" ca="1" si="30"/>
        <v>46.208309895247297</v>
      </c>
      <c r="U93" s="311">
        <f t="shared" ca="1" si="31"/>
        <v>0</v>
      </c>
      <c r="V93" s="306">
        <f t="shared" ca="1" si="32"/>
        <v>1.1649781680613303</v>
      </c>
      <c r="W93" s="304">
        <f t="shared" ca="1" si="33"/>
        <v>199.21999476936122</v>
      </c>
      <c r="Y93" s="314" t="str">
        <f t="shared" ca="1" si="51"/>
        <v/>
      </c>
      <c r="Z93" s="315" t="str">
        <f t="shared" ca="1" si="52"/>
        <v/>
      </c>
      <c r="AA93" s="316" t="str">
        <f t="shared" ca="1" si="53"/>
        <v/>
      </c>
      <c r="AC93" s="310" t="e">
        <f t="shared" ca="1" si="54"/>
        <v>#N/A</v>
      </c>
      <c r="AD93" s="323" t="e">
        <f t="shared" ca="1" si="55"/>
        <v>#N/A</v>
      </c>
      <c r="AE93" s="324">
        <f t="shared" ca="1" si="34"/>
        <v>502.27933242886223</v>
      </c>
      <c r="AG93" s="306">
        <f t="shared" ca="1" si="56"/>
        <v>221.67426821557521</v>
      </c>
      <c r="AH93" s="304">
        <f t="shared" ca="1" si="57"/>
        <v>230.98518283815994</v>
      </c>
    </row>
    <row r="94" spans="1:34" x14ac:dyDescent="0.2">
      <c r="A94" s="347">
        <f t="shared" ca="1" si="35"/>
        <v>0.01</v>
      </c>
      <c r="B94" s="304">
        <f t="shared" ca="1" si="36"/>
        <v>4.599999999999981</v>
      </c>
      <c r="D94" s="306">
        <f t="shared" ca="1" si="37"/>
        <v>72.494445760295534</v>
      </c>
      <c r="E94" s="307">
        <f t="shared" ca="1" si="38"/>
        <v>208.61115132182016</v>
      </c>
      <c r="F94" s="304">
        <f t="shared" ca="1" si="39"/>
        <v>220.84849359211799</v>
      </c>
      <c r="G94" s="306">
        <f t="shared" ca="1" si="40"/>
        <v>88.738654588373336</v>
      </c>
      <c r="H94" s="307">
        <f t="shared" ca="1" si="41"/>
        <v>267.2658186928906</v>
      </c>
      <c r="I94" s="304">
        <f t="shared" ca="1" si="42"/>
        <v>281.6124405272887</v>
      </c>
      <c r="J94" s="306">
        <f t="shared" ca="1" si="43"/>
        <v>135.68009573428216</v>
      </c>
      <c r="K94" s="307">
        <f t="shared" ca="1" si="44"/>
        <v>504.94156005822504</v>
      </c>
      <c r="L94" s="304">
        <f t="shared" ca="1" si="29"/>
        <v>522.85281624229401</v>
      </c>
      <c r="M94" s="306">
        <f t="shared" ca="1" si="45"/>
        <v>1.2502246739934051</v>
      </c>
      <c r="N94" s="304">
        <f t="shared" ca="1" si="46"/>
        <v>71.63259726294136</v>
      </c>
      <c r="P94" s="310">
        <f t="shared" ca="1" si="47"/>
        <v>8</v>
      </c>
      <c r="Q94" s="304">
        <f t="shared" ca="1" si="48"/>
        <v>1281.7930000000044</v>
      </c>
      <c r="R94" s="306">
        <f t="shared" ca="1" si="49"/>
        <v>0.62991377374592672</v>
      </c>
      <c r="S94" s="307">
        <f t="shared" ca="1" si="50"/>
        <v>4.7040280687097678</v>
      </c>
      <c r="T94" s="304">
        <f t="shared" ca="1" si="30"/>
        <v>46.146515354042826</v>
      </c>
      <c r="U94" s="311">
        <f t="shared" ca="1" si="31"/>
        <v>0</v>
      </c>
      <c r="V94" s="306">
        <f t="shared" ca="1" si="32"/>
        <v>1.1646678689125152</v>
      </c>
      <c r="W94" s="304">
        <f t="shared" ca="1" si="33"/>
        <v>202.32760337397914</v>
      </c>
      <c r="Y94" s="314" t="str">
        <f t="shared" ca="1" si="51"/>
        <v/>
      </c>
      <c r="Z94" s="315" t="str">
        <f t="shared" ca="1" si="52"/>
        <v/>
      </c>
      <c r="AA94" s="316" t="str">
        <f t="shared" ca="1" si="53"/>
        <v/>
      </c>
      <c r="AC94" s="310" t="e">
        <f t="shared" ca="1" si="54"/>
        <v>#N/A</v>
      </c>
      <c r="AD94" s="323" t="e">
        <f t="shared" ca="1" si="55"/>
        <v>#N/A</v>
      </c>
      <c r="AE94" s="324">
        <f t="shared" ca="1" si="34"/>
        <v>504.94156005822504</v>
      </c>
      <c r="AG94" s="306">
        <f t="shared" ca="1" si="56"/>
        <v>220.82687289331815</v>
      </c>
      <c r="AH94" s="304">
        <f t="shared" ca="1" si="57"/>
        <v>230.13744591187654</v>
      </c>
    </row>
    <row r="95" spans="1:34" x14ac:dyDescent="0.2">
      <c r="A95" s="347">
        <f t="shared" ca="1" si="35"/>
        <v>0.01</v>
      </c>
      <c r="B95" s="304">
        <f t="shared" ca="1" si="36"/>
        <v>4.6099999999999808</v>
      </c>
      <c r="D95" s="306">
        <f t="shared" ca="1" si="37"/>
        <v>72.2251532839623</v>
      </c>
      <c r="E95" s="307">
        <f t="shared" ca="1" si="38"/>
        <v>207.7199457964382</v>
      </c>
      <c r="F95" s="304">
        <f t="shared" ca="1" si="39"/>
        <v>219.91827720443581</v>
      </c>
      <c r="G95" s="306">
        <f t="shared" ca="1" si="40"/>
        <v>89.460906121212957</v>
      </c>
      <c r="H95" s="307">
        <f t="shared" ca="1" si="41"/>
        <v>269.34301815085496</v>
      </c>
      <c r="I95" s="304">
        <f t="shared" ca="1" si="42"/>
        <v>283.81140771759027</v>
      </c>
      <c r="J95" s="306">
        <f t="shared" ca="1" si="43"/>
        <v>136.57109353783008</v>
      </c>
      <c r="K95" s="307">
        <f t="shared" ca="1" si="44"/>
        <v>507.62460424244375</v>
      </c>
      <c r="L95" s="304">
        <f t="shared" ca="1" si="29"/>
        <v>525.67518718541055</v>
      </c>
      <c r="M95" s="306">
        <f t="shared" ca="1" si="45"/>
        <v>1.2501157558665164</v>
      </c>
      <c r="N95" s="304">
        <f t="shared" ca="1" si="46"/>
        <v>71.626356713958174</v>
      </c>
      <c r="P95" s="310">
        <f t="shared" ca="1" si="47"/>
        <v>9</v>
      </c>
      <c r="Q95" s="304">
        <f t="shared" ca="1" si="48"/>
        <v>1279.0820000000058</v>
      </c>
      <c r="R95" s="306">
        <f t="shared" ca="1" si="49"/>
        <v>0.62858150227883003</v>
      </c>
      <c r="S95" s="307">
        <f t="shared" ca="1" si="50"/>
        <v>4.6977422536869797</v>
      </c>
      <c r="T95" s="304">
        <f t="shared" ca="1" si="30"/>
        <v>46.084851508669274</v>
      </c>
      <c r="U95" s="311">
        <f t="shared" ca="1" si="31"/>
        <v>0</v>
      </c>
      <c r="V95" s="306">
        <f t="shared" ca="1" si="32"/>
        <v>1.1643552249763387</v>
      </c>
      <c r="W95" s="304">
        <f t="shared" ca="1" si="33"/>
        <v>205.4445204448875</v>
      </c>
      <c r="Y95" s="314" t="str">
        <f t="shared" ca="1" si="51"/>
        <v/>
      </c>
      <c r="Z95" s="315" t="str">
        <f t="shared" ca="1" si="52"/>
        <v/>
      </c>
      <c r="AA95" s="316" t="str">
        <f t="shared" ca="1" si="53"/>
        <v/>
      </c>
      <c r="AC95" s="310" t="e">
        <f t="shared" ca="1" si="54"/>
        <v>#N/A</v>
      </c>
      <c r="AD95" s="323" t="e">
        <f t="shared" ca="1" si="55"/>
        <v>#N/A</v>
      </c>
      <c r="AE95" s="324">
        <f t="shared" ca="1" si="34"/>
        <v>507.62460424244375</v>
      </c>
      <c r="AG95" s="306">
        <f t="shared" ca="1" si="56"/>
        <v>219.89655068517854</v>
      </c>
      <c r="AH95" s="304">
        <f t="shared" ca="1" si="57"/>
        <v>229.20678455292983</v>
      </c>
    </row>
    <row r="96" spans="1:34" x14ac:dyDescent="0.2">
      <c r="A96" s="347">
        <f t="shared" ca="1" si="35"/>
        <v>0.01</v>
      </c>
      <c r="B96" s="304">
        <f t="shared" ca="1" si="36"/>
        <v>4.6199999999999806</v>
      </c>
      <c r="D96" s="306">
        <f t="shared" ca="1" si="37"/>
        <v>71.929322568481169</v>
      </c>
      <c r="E96" s="307">
        <f t="shared" ca="1" si="38"/>
        <v>206.75007829711936</v>
      </c>
      <c r="F96" s="304">
        <f t="shared" ca="1" si="39"/>
        <v>218.90505321034871</v>
      </c>
      <c r="G96" s="306">
        <f t="shared" ca="1" si="40"/>
        <v>90.180199346897766</v>
      </c>
      <c r="H96" s="307">
        <f t="shared" ca="1" si="41"/>
        <v>271.41051893382615</v>
      </c>
      <c r="I96" s="304">
        <f t="shared" ca="1" si="42"/>
        <v>286.00024150719702</v>
      </c>
      <c r="J96" s="306">
        <f t="shared" ca="1" si="43"/>
        <v>137.46929906517065</v>
      </c>
      <c r="K96" s="307">
        <f t="shared" ca="1" si="44"/>
        <v>510.32837192786718</v>
      </c>
      <c r="L96" s="304">
        <f t="shared" ca="1" si="29"/>
        <v>528.5194938505266</v>
      </c>
      <c r="M96" s="306">
        <f t="shared" ca="1" si="45"/>
        <v>1.2500076358624794</v>
      </c>
      <c r="N96" s="304">
        <f t="shared" ca="1" si="46"/>
        <v>71.620161894045921</v>
      </c>
      <c r="P96" s="310">
        <f t="shared" ca="1" si="47"/>
        <v>9</v>
      </c>
      <c r="Q96" s="304">
        <f t="shared" ca="1" si="48"/>
        <v>1276.006000000006</v>
      </c>
      <c r="R96" s="306">
        <f t="shared" ca="1" si="49"/>
        <v>0.62706985822394568</v>
      </c>
      <c r="S96" s="307">
        <f t="shared" ca="1" si="50"/>
        <v>4.6914715551047399</v>
      </c>
      <c r="T96" s="304">
        <f t="shared" ca="1" si="30"/>
        <v>46.023335955577501</v>
      </c>
      <c r="U96" s="311">
        <f t="shared" ca="1" si="31"/>
        <v>0</v>
      </c>
      <c r="V96" s="306">
        <f t="shared" ca="1" si="32"/>
        <v>1.164040248963808</v>
      </c>
      <c r="W96" s="304">
        <f t="shared" ca="1" si="33"/>
        <v>208.56919610906951</v>
      </c>
      <c r="Y96" s="314" t="str">
        <f t="shared" ca="1" si="51"/>
        <v/>
      </c>
      <c r="Z96" s="315" t="str">
        <f t="shared" ca="1" si="52"/>
        <v/>
      </c>
      <c r="AA96" s="316" t="str">
        <f t="shared" ca="1" si="53"/>
        <v/>
      </c>
      <c r="AC96" s="310" t="e">
        <f t="shared" ca="1" si="54"/>
        <v>#N/A</v>
      </c>
      <c r="AD96" s="323" t="e">
        <f t="shared" ca="1" si="55"/>
        <v>#N/A</v>
      </c>
      <c r="AE96" s="324">
        <f t="shared" ca="1" si="34"/>
        <v>510.32837192786718</v>
      </c>
      <c r="AG96" s="306">
        <f t="shared" ca="1" si="56"/>
        <v>218.88321179445961</v>
      </c>
      <c r="AH96" s="304">
        <f t="shared" ca="1" si="57"/>
        <v>228.19310891702028</v>
      </c>
    </row>
    <row r="97" spans="1:34" x14ac:dyDescent="0.2">
      <c r="A97" s="347">
        <f t="shared" ca="1" si="35"/>
        <v>0.01</v>
      </c>
      <c r="B97" s="304">
        <f t="shared" ca="1" si="36"/>
        <v>4.6299999999999804</v>
      </c>
      <c r="D97" s="306">
        <f t="shared" ca="1" si="37"/>
        <v>71.631500523338929</v>
      </c>
      <c r="E97" s="307">
        <f t="shared" ca="1" si="38"/>
        <v>205.77549293356441</v>
      </c>
      <c r="F97" s="304">
        <f t="shared" ca="1" si="39"/>
        <v>217.88672598227851</v>
      </c>
      <c r="G97" s="306">
        <f t="shared" ca="1" si="40"/>
        <v>90.896514352131149</v>
      </c>
      <c r="H97" s="307">
        <f t="shared" ca="1" si="41"/>
        <v>273.46827386316181</v>
      </c>
      <c r="I97" s="304">
        <f t="shared" ca="1" si="42"/>
        <v>288.17889084918147</v>
      </c>
      <c r="J97" s="306">
        <f t="shared" ca="1" si="43"/>
        <v>138.3746826336658</v>
      </c>
      <c r="K97" s="307">
        <f t="shared" ca="1" si="44"/>
        <v>513.05276589185212</v>
      </c>
      <c r="L97" s="304">
        <f t="shared" ca="1" si="29"/>
        <v>531.3856352812403</v>
      </c>
      <c r="M97" s="306">
        <f t="shared" ca="1" si="45"/>
        <v>1.2499002983234435</v>
      </c>
      <c r="N97" s="304">
        <f t="shared" ca="1" si="46"/>
        <v>71.614011906075845</v>
      </c>
      <c r="P97" s="310">
        <f t="shared" ca="1" si="47"/>
        <v>9</v>
      </c>
      <c r="Q97" s="304">
        <f t="shared" ca="1" si="48"/>
        <v>1272.930000000006</v>
      </c>
      <c r="R97" s="306">
        <f t="shared" ca="1" si="49"/>
        <v>0.62555821416906121</v>
      </c>
      <c r="S97" s="307">
        <f t="shared" ca="1" si="50"/>
        <v>4.6852159729630491</v>
      </c>
      <c r="T97" s="304">
        <f t="shared" ca="1" si="30"/>
        <v>45.961968694767513</v>
      </c>
      <c r="U97" s="311">
        <f t="shared" ca="1" si="31"/>
        <v>0</v>
      </c>
      <c r="V97" s="306">
        <f t="shared" ca="1" si="32"/>
        <v>1.1637229540731706</v>
      </c>
      <c r="W97" s="304">
        <f t="shared" ca="1" si="33"/>
        <v>211.70119138481249</v>
      </c>
      <c r="Y97" s="314" t="str">
        <f t="shared" ca="1" si="51"/>
        <v/>
      </c>
      <c r="Z97" s="315" t="str">
        <f t="shared" ca="1" si="52"/>
        <v/>
      </c>
      <c r="AA97" s="316" t="str">
        <f t="shared" ca="1" si="53"/>
        <v/>
      </c>
      <c r="AC97" s="310" t="e">
        <f t="shared" ca="1" si="54"/>
        <v>#N/A</v>
      </c>
      <c r="AD97" s="323" t="e">
        <f t="shared" ca="1" si="55"/>
        <v>#N/A</v>
      </c>
      <c r="AE97" s="324">
        <f t="shared" ca="1" si="34"/>
        <v>513.05276589185212</v>
      </c>
      <c r="AG97" s="306">
        <f t="shared" ca="1" si="56"/>
        <v>217.86476818799028</v>
      </c>
      <c r="AH97" s="304">
        <f t="shared" ca="1" si="57"/>
        <v>227.17433092370507</v>
      </c>
    </row>
    <row r="98" spans="1:34" x14ac:dyDescent="0.2">
      <c r="A98" s="347">
        <f t="shared" ca="1" si="35"/>
        <v>0.01</v>
      </c>
      <c r="B98" s="304">
        <f t="shared" ca="1" si="36"/>
        <v>4.6399999999999801</v>
      </c>
      <c r="D98" s="306">
        <f t="shared" ca="1" si="37"/>
        <v>71.331717534652867</v>
      </c>
      <c r="E98" s="307">
        <f t="shared" ca="1" si="38"/>
        <v>204.79626741226406</v>
      </c>
      <c r="F98" s="304">
        <f t="shared" ca="1" si="39"/>
        <v>216.86337881818375</v>
      </c>
      <c r="G98" s="306">
        <f t="shared" ca="1" si="40"/>
        <v>91.609831527477681</v>
      </c>
      <c r="H98" s="307">
        <f t="shared" ca="1" si="41"/>
        <v>275.51623653728444</v>
      </c>
      <c r="I98" s="304">
        <f t="shared" ca="1" si="42"/>
        <v>290.34730552936378</v>
      </c>
      <c r="J98" s="306">
        <f t="shared" ca="1" si="43"/>
        <v>139.28721436306384</v>
      </c>
      <c r="K98" s="307">
        <f t="shared" ca="1" si="44"/>
        <v>515.79768844385433</v>
      </c>
      <c r="L98" s="304">
        <f t="shared" ca="1" si="29"/>
        <v>534.27351000124031</v>
      </c>
      <c r="M98" s="306">
        <f t="shared" ca="1" si="45"/>
        <v>1.249793728002889</v>
      </c>
      <c r="N98" s="304">
        <f t="shared" ca="1" si="46"/>
        <v>71.607905876486711</v>
      </c>
      <c r="P98" s="310">
        <f t="shared" ca="1" si="47"/>
        <v>9</v>
      </c>
      <c r="Q98" s="304">
        <f t="shared" ca="1" si="48"/>
        <v>1269.854000000006</v>
      </c>
      <c r="R98" s="306">
        <f t="shared" ca="1" si="49"/>
        <v>0.62404657011417686</v>
      </c>
      <c r="S98" s="307">
        <f t="shared" ca="1" si="50"/>
        <v>4.6789755072619075</v>
      </c>
      <c r="T98" s="304">
        <f t="shared" ca="1" si="30"/>
        <v>45.900749726239312</v>
      </c>
      <c r="U98" s="311">
        <f t="shared" ca="1" si="31"/>
        <v>0</v>
      </c>
      <c r="V98" s="306">
        <f t="shared" ca="1" si="32"/>
        <v>1.1634033535581576</v>
      </c>
      <c r="W98" s="304">
        <f t="shared" ca="1" si="33"/>
        <v>214.84006832779522</v>
      </c>
      <c r="Y98" s="314" t="str">
        <f t="shared" ca="1" si="51"/>
        <v/>
      </c>
      <c r="Z98" s="315" t="str">
        <f t="shared" ca="1" si="52"/>
        <v/>
      </c>
      <c r="AA98" s="316" t="str">
        <f t="shared" ca="1" si="53"/>
        <v/>
      </c>
      <c r="AC98" s="310" t="e">
        <f t="shared" ca="1" si="54"/>
        <v>#N/A</v>
      </c>
      <c r="AD98" s="323" t="e">
        <f t="shared" ca="1" si="55"/>
        <v>#N/A</v>
      </c>
      <c r="AE98" s="324">
        <f t="shared" ca="1" si="34"/>
        <v>515.79768844385433</v>
      </c>
      <c r="AG98" s="306">
        <f t="shared" ca="1" si="56"/>
        <v>216.84130314112696</v>
      </c>
      <c r="AH98" s="304">
        <f t="shared" ca="1" si="57"/>
        <v>226.15053380230546</v>
      </c>
    </row>
    <row r="99" spans="1:34" x14ac:dyDescent="0.2">
      <c r="A99" s="347">
        <f t="shared" ca="1" si="35"/>
        <v>0.01</v>
      </c>
      <c r="B99" s="304">
        <f t="shared" ca="1" si="36"/>
        <v>4.6499999999999799</v>
      </c>
      <c r="D99" s="306">
        <f t="shared" ca="1" si="37"/>
        <v>71.03000399669817</v>
      </c>
      <c r="E99" s="307">
        <f t="shared" ca="1" si="38"/>
        <v>203.81247977203952</v>
      </c>
      <c r="F99" s="304">
        <f t="shared" ca="1" si="39"/>
        <v>215.83509533576549</v>
      </c>
      <c r="G99" s="306">
        <f t="shared" ca="1" si="40"/>
        <v>92.320131567444662</v>
      </c>
      <c r="H99" s="307">
        <f t="shared" ca="1" si="41"/>
        <v>277.55436133500484</v>
      </c>
      <c r="I99" s="304">
        <f t="shared" ca="1" si="42"/>
        <v>292.50543616950563</v>
      </c>
      <c r="J99" s="306">
        <f t="shared" ca="1" si="43"/>
        <v>140.20686417853844</v>
      </c>
      <c r="K99" s="307">
        <f t="shared" ca="1" si="44"/>
        <v>518.56304143321574</v>
      </c>
      <c r="L99" s="304">
        <f t="shared" ca="1" si="29"/>
        <v>537.18301602270162</v>
      </c>
      <c r="M99" s="306">
        <f t="shared" ca="1" si="45"/>
        <v>1.2496879100511677</v>
      </c>
      <c r="N99" s="304">
        <f t="shared" ca="1" si="46"/>
        <v>71.601842954456359</v>
      </c>
      <c r="P99" s="310">
        <f t="shared" ca="1" si="47"/>
        <v>9</v>
      </c>
      <c r="Q99" s="304">
        <f t="shared" ca="1" si="48"/>
        <v>1266.7780000000062</v>
      </c>
      <c r="R99" s="306">
        <f t="shared" ca="1" si="49"/>
        <v>0.6225349260592925</v>
      </c>
      <c r="S99" s="307">
        <f t="shared" ca="1" si="50"/>
        <v>4.6727501580013149</v>
      </c>
      <c r="T99" s="304">
        <f t="shared" ca="1" si="30"/>
        <v>45.839679049992903</v>
      </c>
      <c r="U99" s="311">
        <f t="shared" ca="1" si="31"/>
        <v>0</v>
      </c>
      <c r="V99" s="306">
        <f t="shared" ca="1" si="32"/>
        <v>1.1630814607267628</v>
      </c>
      <c r="W99" s="304">
        <f t="shared" ca="1" si="33"/>
        <v>217.98539011725475</v>
      </c>
      <c r="Y99" s="314" t="str">
        <f t="shared" ca="1" si="51"/>
        <v/>
      </c>
      <c r="Z99" s="315" t="str">
        <f t="shared" ca="1" si="52"/>
        <v/>
      </c>
      <c r="AA99" s="316" t="str">
        <f t="shared" ca="1" si="53"/>
        <v/>
      </c>
      <c r="AC99" s="310" t="e">
        <f t="shared" ca="1" si="54"/>
        <v>#N/A</v>
      </c>
      <c r="AD99" s="323" t="e">
        <f t="shared" ca="1" si="55"/>
        <v>#N/A</v>
      </c>
      <c r="AE99" s="324">
        <f t="shared" ca="1" si="34"/>
        <v>518.56304143321574</v>
      </c>
      <c r="AG99" s="306">
        <f t="shared" ca="1" si="56"/>
        <v>215.81290024859641</v>
      </c>
      <c r="AH99" s="304">
        <f t="shared" ca="1" si="57"/>
        <v>225.12180110270617</v>
      </c>
    </row>
    <row r="100" spans="1:34" x14ac:dyDescent="0.2">
      <c r="A100" s="347">
        <f t="shared" ca="1" si="35"/>
        <v>0.01</v>
      </c>
      <c r="B100" s="304">
        <f t="shared" ca="1" si="36"/>
        <v>4.6599999999999797</v>
      </c>
      <c r="D100" s="306">
        <f t="shared" ca="1" si="37"/>
        <v>70.726390309833548</v>
      </c>
      <c r="E100" s="307">
        <f t="shared" ca="1" si="38"/>
        <v>202.82420836478209</v>
      </c>
      <c r="F100" s="304">
        <f t="shared" ca="1" si="39"/>
        <v>214.80195945349163</v>
      </c>
      <c r="G100" s="306">
        <f t="shared" ca="1" si="40"/>
        <v>93.027395470542999</v>
      </c>
      <c r="H100" s="307">
        <f t="shared" ca="1" si="41"/>
        <v>279.58260341865264</v>
      </c>
      <c r="I100" s="304">
        <f t="shared" ca="1" si="42"/>
        <v>294.65323423031418</v>
      </c>
      <c r="J100" s="306">
        <f t="shared" ca="1" si="43"/>
        <v>141.13360181372838</v>
      </c>
      <c r="K100" s="307">
        <f t="shared" ca="1" si="44"/>
        <v>521.34872625698404</v>
      </c>
      <c r="L100" s="304">
        <f t="shared" ca="1" si="29"/>
        <v>540.11405085472063</v>
      </c>
      <c r="M100" s="306">
        <f t="shared" ca="1" si="45"/>
        <v>1.2495828300016725</v>
      </c>
      <c r="N100" s="304">
        <f t="shared" ca="1" si="46"/>
        <v>71.595822311109259</v>
      </c>
      <c r="P100" s="310">
        <f t="shared" ca="1" si="47"/>
        <v>9</v>
      </c>
      <c r="Q100" s="304">
        <f t="shared" ca="1" si="48"/>
        <v>1263.7020000000061</v>
      </c>
      <c r="R100" s="306">
        <f t="shared" ca="1" si="49"/>
        <v>0.62102328200440804</v>
      </c>
      <c r="S100" s="307">
        <f t="shared" ca="1" si="50"/>
        <v>4.6665399251812705</v>
      </c>
      <c r="T100" s="304">
        <f t="shared" ca="1" si="30"/>
        <v>45.778756666028265</v>
      </c>
      <c r="U100" s="311">
        <f t="shared" ca="1" si="31"/>
        <v>0</v>
      </c>
      <c r="V100" s="306">
        <f t="shared" ca="1" si="32"/>
        <v>1.1627572889400148</v>
      </c>
      <c r="W100" s="304">
        <f t="shared" ca="1" si="33"/>
        <v>221.13672114129838</v>
      </c>
      <c r="Y100" s="314" t="str">
        <f t="shared" ca="1" si="51"/>
        <v/>
      </c>
      <c r="Z100" s="315" t="str">
        <f t="shared" ca="1" si="52"/>
        <v/>
      </c>
      <c r="AA100" s="316" t="str">
        <f t="shared" ca="1" si="53"/>
        <v/>
      </c>
      <c r="AC100" s="310" t="e">
        <f t="shared" ca="1" si="54"/>
        <v>#N/A</v>
      </c>
      <c r="AD100" s="323" t="e">
        <f t="shared" ca="1" si="55"/>
        <v>#N/A</v>
      </c>
      <c r="AE100" s="324">
        <f t="shared" ca="1" si="34"/>
        <v>521.34872625698404</v>
      </c>
      <c r="AG100" s="306">
        <f t="shared" ca="1" si="56"/>
        <v>214.77964340550906</v>
      </c>
      <c r="AH100" s="304">
        <f t="shared" ca="1" si="57"/>
        <v>224.08821667632699</v>
      </c>
    </row>
    <row r="101" spans="1:34" x14ac:dyDescent="0.2">
      <c r="A101" s="347">
        <f t="shared" ca="1" si="35"/>
        <v>0.01</v>
      </c>
      <c r="B101" s="304">
        <f t="shared" ca="1" si="36"/>
        <v>4.6699999999999795</v>
      </c>
      <c r="D101" s="306">
        <f t="shared" ca="1" si="37"/>
        <v>70.42090687825015</v>
      </c>
      <c r="E101" s="307">
        <f t="shared" ca="1" si="38"/>
        <v>201.83153183626442</v>
      </c>
      <c r="F101" s="304">
        <f t="shared" ca="1" si="39"/>
        <v>213.7640553716368</v>
      </c>
      <c r="G101" s="306">
        <f t="shared" ca="1" si="40"/>
        <v>93.731604539325502</v>
      </c>
      <c r="H101" s="307">
        <f t="shared" ca="1" si="41"/>
        <v>281.60091873701526</v>
      </c>
      <c r="I101" s="304">
        <f t="shared" ca="1" si="42"/>
        <v>296.79065201425664</v>
      </c>
      <c r="J101" s="306">
        <f t="shared" ca="1" si="43"/>
        <v>142.06739681377772</v>
      </c>
      <c r="K101" s="307">
        <f t="shared" ca="1" si="44"/>
        <v>524.15464386776239</v>
      </c>
      <c r="L101" s="304">
        <f t="shared" ca="1" si="29"/>
        <v>543.06651151178914</v>
      </c>
      <c r="M101" s="306">
        <f t="shared" ca="1" si="45"/>
        <v>1.2494784737576048</v>
      </c>
      <c r="N101" s="304">
        <f t="shared" ca="1" si="46"/>
        <v>71.58984313875834</v>
      </c>
      <c r="P101" s="310">
        <f t="shared" ca="1" si="47"/>
        <v>9</v>
      </c>
      <c r="Q101" s="304">
        <f t="shared" ca="1" si="48"/>
        <v>1260.6260000000061</v>
      </c>
      <c r="R101" s="306">
        <f t="shared" ca="1" si="49"/>
        <v>0.61951163794952357</v>
      </c>
      <c r="S101" s="307">
        <f t="shared" ca="1" si="50"/>
        <v>4.6603448088017752</v>
      </c>
      <c r="T101" s="304">
        <f t="shared" ca="1" si="30"/>
        <v>45.717982574345413</v>
      </c>
      <c r="U101" s="311">
        <f t="shared" ca="1" si="31"/>
        <v>0</v>
      </c>
      <c r="V101" s="306">
        <f t="shared" ca="1" si="32"/>
        <v>1.1624308516107531</v>
      </c>
      <c r="W101" s="304">
        <f t="shared" ca="1" si="33"/>
        <v>224.29362708133536</v>
      </c>
      <c r="Y101" s="314" t="str">
        <f t="shared" ca="1" si="51"/>
        <v/>
      </c>
      <c r="Z101" s="315" t="str">
        <f t="shared" ca="1" si="52"/>
        <v/>
      </c>
      <c r="AA101" s="316" t="str">
        <f t="shared" ca="1" si="53"/>
        <v/>
      </c>
      <c r="AC101" s="310" t="e">
        <f t="shared" ca="1" si="54"/>
        <v>#N/A</v>
      </c>
      <c r="AD101" s="323" t="e">
        <f t="shared" ca="1" si="55"/>
        <v>#N/A</v>
      </c>
      <c r="AE101" s="324">
        <f t="shared" ca="1" si="34"/>
        <v>524.15464386776239</v>
      </c>
      <c r="AG101" s="306">
        <f t="shared" ca="1" si="56"/>
        <v>213.74161678838729</v>
      </c>
      <c r="AH101" s="304">
        <f t="shared" ca="1" si="57"/>
        <v>223.04986465711139</v>
      </c>
    </row>
    <row r="102" spans="1:34" x14ac:dyDescent="0.2">
      <c r="A102" s="347">
        <f t="shared" ca="1" si="35"/>
        <v>0.01</v>
      </c>
      <c r="B102" s="304">
        <f t="shared" ca="1" si="36"/>
        <v>4.6799999999999793</v>
      </c>
      <c r="D102" s="306">
        <f t="shared" ca="1" si="37"/>
        <v>70.113584107554161</v>
      </c>
      <c r="E102" s="307">
        <f t="shared" ca="1" si="38"/>
        <v>200.8345291070265</v>
      </c>
      <c r="F102" s="304">
        <f t="shared" ca="1" si="39"/>
        <v>212.72146755334342</v>
      </c>
      <c r="G102" s="306">
        <f t="shared" ca="1" si="40"/>
        <v>94.432740380401043</v>
      </c>
      <c r="H102" s="307">
        <f t="shared" ca="1" si="41"/>
        <v>283.60926402808553</v>
      </c>
      <c r="I102" s="304">
        <f t="shared" ca="1" si="42"/>
        <v>298.91764266818467</v>
      </c>
      <c r="J102" s="306">
        <f t="shared" ca="1" si="43"/>
        <v>143.00821853837635</v>
      </c>
      <c r="K102" s="307">
        <f t="shared" ca="1" si="44"/>
        <v>526.98069478158789</v>
      </c>
      <c r="L102" s="304">
        <f t="shared" ca="1" si="29"/>
        <v>546.04029452230463</v>
      </c>
      <c r="M102" s="306">
        <f t="shared" ca="1" si="45"/>
        <v>1.2493748275793113</v>
      </c>
      <c r="N102" s="304">
        <f t="shared" ca="1" si="46"/>
        <v>71.583904650179463</v>
      </c>
      <c r="P102" s="310">
        <f t="shared" ca="1" si="47"/>
        <v>9</v>
      </c>
      <c r="Q102" s="304">
        <f t="shared" ca="1" si="48"/>
        <v>1257.5500000000063</v>
      </c>
      <c r="R102" s="306">
        <f t="shared" ca="1" si="49"/>
        <v>0.61799999389463933</v>
      </c>
      <c r="S102" s="307">
        <f t="shared" ca="1" si="50"/>
        <v>4.6541648088628289</v>
      </c>
      <c r="T102" s="304">
        <f t="shared" ca="1" si="30"/>
        <v>45.657356774944354</v>
      </c>
      <c r="U102" s="311">
        <f t="shared" ca="1" si="31"/>
        <v>0</v>
      </c>
      <c r="V102" s="306">
        <f t="shared" ca="1" si="32"/>
        <v>1.1621021622023975</v>
      </c>
      <c r="W102" s="304">
        <f t="shared" ca="1" si="33"/>
        <v>227.45567499559823</v>
      </c>
      <c r="Y102" s="314" t="str">
        <f t="shared" ca="1" si="51"/>
        <v/>
      </c>
      <c r="Z102" s="315" t="str">
        <f t="shared" ca="1" si="52"/>
        <v/>
      </c>
      <c r="AA102" s="316" t="str">
        <f t="shared" ca="1" si="53"/>
        <v/>
      </c>
      <c r="AC102" s="310" t="e">
        <f t="shared" ca="1" si="54"/>
        <v>#N/A</v>
      </c>
      <c r="AD102" s="323" t="e">
        <f t="shared" ca="1" si="55"/>
        <v>#N/A</v>
      </c>
      <c r="AE102" s="324">
        <f t="shared" ca="1" si="34"/>
        <v>526.98069478158789</v>
      </c>
      <c r="AG102" s="306">
        <f t="shared" ca="1" si="56"/>
        <v>212.69890483621475</v>
      </c>
      <c r="AH102" s="304">
        <f t="shared" ca="1" si="57"/>
        <v>222.00682944253765</v>
      </c>
    </row>
    <row r="103" spans="1:34" x14ac:dyDescent="0.2">
      <c r="A103" s="347">
        <f t="shared" ca="1" si="35"/>
        <v>0.01</v>
      </c>
      <c r="B103" s="304">
        <f t="shared" ca="1" si="36"/>
        <v>4.6899999999999791</v>
      </c>
      <c r="D103" s="306">
        <f t="shared" ca="1" si="37"/>
        <v>69.804452402194485</v>
      </c>
      <c r="E103" s="307">
        <f t="shared" ca="1" si="38"/>
        <v>199.83327935334057</v>
      </c>
      <c r="F103" s="304">
        <f t="shared" ca="1" si="39"/>
        <v>211.67428070571182</v>
      </c>
      <c r="G103" s="306">
        <f t="shared" ca="1" si="40"/>
        <v>95.130784904422981</v>
      </c>
      <c r="H103" s="307">
        <f t="shared" ca="1" si="41"/>
        <v>285.60759682161893</v>
      </c>
      <c r="I103" s="304">
        <f t="shared" ca="1" si="42"/>
        <v>301.0341601857703</v>
      </c>
      <c r="J103" s="306">
        <f t="shared" ca="1" si="43"/>
        <v>143.95603616480048</v>
      </c>
      <c r="K103" s="307">
        <f t="shared" ca="1" si="44"/>
        <v>529.82677908583639</v>
      </c>
      <c r="L103" s="304">
        <f t="shared" ca="1" si="29"/>
        <v>549.03529593711278</v>
      </c>
      <c r="M103" s="306">
        <f t="shared" ca="1" si="45"/>
        <v>1.2492718780721561</v>
      </c>
      <c r="N103" s="304">
        <f t="shared" ca="1" si="46"/>
        <v>71.578006077916527</v>
      </c>
      <c r="P103" s="310">
        <f t="shared" ca="1" si="47"/>
        <v>9</v>
      </c>
      <c r="Q103" s="304">
        <f t="shared" ca="1" si="48"/>
        <v>1254.4740000000063</v>
      </c>
      <c r="R103" s="306">
        <f t="shared" ca="1" si="49"/>
        <v>0.61648834983975487</v>
      </c>
      <c r="S103" s="307">
        <f t="shared" ca="1" si="50"/>
        <v>4.6479999253644317</v>
      </c>
      <c r="T103" s="304">
        <f t="shared" ca="1" si="30"/>
        <v>45.596879267825081</v>
      </c>
      <c r="U103" s="311">
        <f t="shared" ca="1" si="31"/>
        <v>0</v>
      </c>
      <c r="V103" s="306">
        <f t="shared" ca="1" si="32"/>
        <v>1.16177123422772</v>
      </c>
      <c r="W103" s="304">
        <f t="shared" ca="1" si="33"/>
        <v>230.62243340173049</v>
      </c>
      <c r="Y103" s="314" t="str">
        <f t="shared" ca="1" si="51"/>
        <v/>
      </c>
      <c r="Z103" s="315" t="str">
        <f t="shared" ca="1" si="52"/>
        <v/>
      </c>
      <c r="AA103" s="316" t="str">
        <f t="shared" ca="1" si="53"/>
        <v/>
      </c>
      <c r="AC103" s="310" t="e">
        <f t="shared" ca="1" si="54"/>
        <v>#N/A</v>
      </c>
      <c r="AD103" s="323" t="e">
        <f t="shared" ca="1" si="55"/>
        <v>#N/A</v>
      </c>
      <c r="AE103" s="324">
        <f t="shared" ca="1" si="34"/>
        <v>529.82677908583639</v>
      </c>
      <c r="AG103" s="306">
        <f t="shared" ca="1" si="56"/>
        <v>211.65159223151466</v>
      </c>
      <c r="AH103" s="304">
        <f t="shared" ca="1" si="57"/>
        <v>220.95919567466078</v>
      </c>
    </row>
    <row r="104" spans="1:34" x14ac:dyDescent="0.2">
      <c r="A104" s="347">
        <f t="shared" ca="1" si="35"/>
        <v>0.01</v>
      </c>
      <c r="B104" s="304">
        <f t="shared" ca="1" si="36"/>
        <v>4.6999999999999789</v>
      </c>
      <c r="D104" s="306">
        <f t="shared" ca="1" si="37"/>
        <v>69.493542162746593</v>
      </c>
      <c r="E104" s="307">
        <f t="shared" ca="1" si="38"/>
        <v>198.82786198826059</v>
      </c>
      <c r="F104" s="304">
        <f t="shared" ca="1" si="39"/>
        <v>210.62257976092744</v>
      </c>
      <c r="G104" s="306">
        <f t="shared" ca="1" si="40"/>
        <v>95.825720326050444</v>
      </c>
      <c r="H104" s="307">
        <f t="shared" ca="1" si="41"/>
        <v>287.59587544150151</v>
      </c>
      <c r="I104" s="304">
        <f t="shared" ca="1" si="42"/>
        <v>303.14015940975241</v>
      </c>
      <c r="J104" s="306">
        <f t="shared" ca="1" si="43"/>
        <v>144.91081869095285</v>
      </c>
      <c r="K104" s="307">
        <f t="shared" ca="1" si="44"/>
        <v>532.69279644715198</v>
      </c>
      <c r="L104" s="304">
        <f t="shared" ca="1" si="29"/>
        <v>552.05141133808274</v>
      </c>
      <c r="M104" s="306">
        <f t="shared" ca="1" si="45"/>
        <v>1.2491696121749047</v>
      </c>
      <c r="N104" s="304">
        <f t="shared" ca="1" si="46"/>
        <v>71.572146673615904</v>
      </c>
      <c r="P104" s="310">
        <f t="shared" ca="1" si="47"/>
        <v>9</v>
      </c>
      <c r="Q104" s="304">
        <f t="shared" ca="1" si="48"/>
        <v>1251.3980000000065</v>
      </c>
      <c r="R104" s="306">
        <f t="shared" ca="1" si="49"/>
        <v>0.61497670578487051</v>
      </c>
      <c r="S104" s="307">
        <f t="shared" ca="1" si="50"/>
        <v>4.6418501583065828</v>
      </c>
      <c r="T104" s="304">
        <f t="shared" ca="1" si="30"/>
        <v>45.536550052987579</v>
      </c>
      <c r="U104" s="311">
        <f t="shared" ca="1" si="31"/>
        <v>0</v>
      </c>
      <c r="V104" s="306">
        <f t="shared" ca="1" si="32"/>
        <v>1.1614380812476119</v>
      </c>
      <c r="W104" s="304">
        <f t="shared" ca="1" si="33"/>
        <v>233.79347235841146</v>
      </c>
      <c r="Y104" s="314" t="str">
        <f t="shared" ca="1" si="51"/>
        <v/>
      </c>
      <c r="Z104" s="315" t="str">
        <f t="shared" ca="1" si="52"/>
        <v/>
      </c>
      <c r="AA104" s="316" t="str">
        <f t="shared" ca="1" si="53"/>
        <v/>
      </c>
      <c r="AC104" s="310" t="e">
        <f t="shared" ca="1" si="54"/>
        <v>#N/A</v>
      </c>
      <c r="AD104" s="323" t="e">
        <f t="shared" ca="1" si="55"/>
        <v>#N/A</v>
      </c>
      <c r="AE104" s="324">
        <f t="shared" ca="1" si="34"/>
        <v>532.69279644715198</v>
      </c>
      <c r="AG104" s="306">
        <f t="shared" ca="1" si="56"/>
        <v>210.59976388146492</v>
      </c>
      <c r="AH104" s="304">
        <f t="shared" ca="1" si="57"/>
        <v>219.90704822119255</v>
      </c>
    </row>
    <row r="105" spans="1:34" x14ac:dyDescent="0.2">
      <c r="A105" s="347">
        <f t="shared" ca="1" si="35"/>
        <v>0.01</v>
      </c>
      <c r="B105" s="304">
        <f t="shared" ca="1" si="36"/>
        <v>4.7099999999999786</v>
      </c>
      <c r="D105" s="306">
        <f t="shared" ca="1" si="37"/>
        <v>69.176924499177829</v>
      </c>
      <c r="E105" s="307">
        <f t="shared" ca="1" si="38"/>
        <v>197.80647388611587</v>
      </c>
      <c r="F105" s="304">
        <f t="shared" ca="1" si="39"/>
        <v>209.55392622049243</v>
      </c>
      <c r="G105" s="306">
        <f t="shared" ca="1" si="40"/>
        <v>96.517489571042219</v>
      </c>
      <c r="H105" s="307">
        <f t="shared" ca="1" si="41"/>
        <v>289.57394018036268</v>
      </c>
      <c r="I105" s="304">
        <f t="shared" ca="1" si="42"/>
        <v>305.23547078391221</v>
      </c>
      <c r="J105" s="306">
        <f t="shared" ca="1" si="43"/>
        <v>145.87253474043831</v>
      </c>
      <c r="K105" s="307">
        <f t="shared" ca="1" si="44"/>
        <v>535.57864552526132</v>
      </c>
      <c r="L105" s="304">
        <f t="shared" ca="1" si="29"/>
        <v>555.08853522143102</v>
      </c>
      <c r="M105" s="306">
        <f t="shared" ca="1" si="45"/>
        <v>1.249068017106906</v>
      </c>
      <c r="N105" s="304">
        <f t="shared" ca="1" si="46"/>
        <v>71.566325705000224</v>
      </c>
      <c r="P105" s="310">
        <f t="shared" ca="1" si="47"/>
        <v>10</v>
      </c>
      <c r="Q105" s="304">
        <f t="shared" ca="1" si="48"/>
        <v>1248.2640000000067</v>
      </c>
      <c r="R105" s="306">
        <f t="shared" ca="1" si="49"/>
        <v>0.61343655868863922</v>
      </c>
      <c r="S105" s="307">
        <f t="shared" ca="1" si="50"/>
        <v>4.6357157927196964</v>
      </c>
      <c r="T105" s="304">
        <f t="shared" ca="1" si="30"/>
        <v>45.476371926580221</v>
      </c>
      <c r="U105" s="311">
        <f t="shared" ca="1" si="31"/>
        <v>0</v>
      </c>
      <c r="V105" s="306">
        <f t="shared" ca="1" si="32"/>
        <v>1.1611027169388866</v>
      </c>
      <c r="W105" s="304">
        <f t="shared" ca="1" si="33"/>
        <v>236.96816908538247</v>
      </c>
      <c r="Y105" s="314" t="str">
        <f t="shared" ca="1" si="51"/>
        <v/>
      </c>
      <c r="Z105" s="315" t="str">
        <f t="shared" ca="1" si="52"/>
        <v/>
      </c>
      <c r="AA105" s="316" t="str">
        <f t="shared" ca="1" si="53"/>
        <v/>
      </c>
      <c r="AC105" s="310" t="e">
        <f t="shared" ca="1" si="54"/>
        <v>#N/A</v>
      </c>
      <c r="AD105" s="323" t="e">
        <f t="shared" ca="1" si="55"/>
        <v>#N/A</v>
      </c>
      <c r="AE105" s="324">
        <f t="shared" ca="1" si="34"/>
        <v>535.57864552526132</v>
      </c>
      <c r="AG105" s="306">
        <f t="shared" ca="1" si="56"/>
        <v>209.53097989070034</v>
      </c>
      <c r="AH105" s="304">
        <f t="shared" ca="1" si="57"/>
        <v>218.83794714827039</v>
      </c>
    </row>
    <row r="106" spans="1:34" x14ac:dyDescent="0.2">
      <c r="A106" s="347">
        <f t="shared" ca="1" si="35"/>
        <v>0.01</v>
      </c>
      <c r="B106" s="304">
        <f t="shared" ca="1" si="36"/>
        <v>4.7199999999999784</v>
      </c>
      <c r="D106" s="306">
        <f t="shared" ca="1" si="37"/>
        <v>68.854619583484009</v>
      </c>
      <c r="E106" s="307">
        <f t="shared" ca="1" si="38"/>
        <v>196.76917628217609</v>
      </c>
      <c r="F106" s="304">
        <f t="shared" ca="1" si="39"/>
        <v>208.46838458805303</v>
      </c>
      <c r="G106" s="306">
        <f t="shared" ca="1" si="40"/>
        <v>97.206035766877065</v>
      </c>
      <c r="H106" s="307">
        <f t="shared" ca="1" si="41"/>
        <v>291.54163194318443</v>
      </c>
      <c r="I106" s="304">
        <f t="shared" ca="1" si="42"/>
        <v>307.3199253963312</v>
      </c>
      <c r="J106" s="306">
        <f t="shared" ca="1" si="43"/>
        <v>146.8411523671279</v>
      </c>
      <c r="K106" s="307">
        <f t="shared" ca="1" si="44"/>
        <v>538.48422338587909</v>
      </c>
      <c r="L106" s="304">
        <f t="shared" ca="1" si="29"/>
        <v>558.14656037997713</v>
      </c>
      <c r="M106" s="306">
        <f t="shared" ca="1" si="45"/>
        <v>1.2489670803595443</v>
      </c>
      <c r="N106" s="304">
        <f t="shared" ca="1" si="46"/>
        <v>71.560542455378624</v>
      </c>
      <c r="P106" s="310">
        <f t="shared" ca="1" si="47"/>
        <v>10</v>
      </c>
      <c r="Q106" s="304">
        <f t="shared" ca="1" si="48"/>
        <v>1245.0720000000069</v>
      </c>
      <c r="R106" s="306">
        <f t="shared" ca="1" si="49"/>
        <v>0.61186790855106099</v>
      </c>
      <c r="S106" s="307">
        <f t="shared" ca="1" si="50"/>
        <v>4.629597113634186</v>
      </c>
      <c r="T106" s="304">
        <f t="shared" ca="1" si="30"/>
        <v>45.416347684751365</v>
      </c>
      <c r="U106" s="311">
        <f t="shared" ca="1" si="31"/>
        <v>0</v>
      </c>
      <c r="V106" s="306">
        <f t="shared" ca="1" si="32"/>
        <v>1.160765155162073</v>
      </c>
      <c r="W106" s="304">
        <f t="shared" ca="1" si="33"/>
        <v>240.14589712181473</v>
      </c>
      <c r="Y106" s="314" t="str">
        <f t="shared" ca="1" si="51"/>
        <v/>
      </c>
      <c r="Z106" s="315" t="str">
        <f t="shared" ca="1" si="52"/>
        <v/>
      </c>
      <c r="AA106" s="316" t="str">
        <f t="shared" ca="1" si="53"/>
        <v/>
      </c>
      <c r="AC106" s="310" t="e">
        <f t="shared" ca="1" si="54"/>
        <v>#N/A</v>
      </c>
      <c r="AD106" s="323" t="e">
        <f t="shared" ca="1" si="55"/>
        <v>#N/A</v>
      </c>
      <c r="AE106" s="324">
        <f t="shared" ca="1" si="34"/>
        <v>538.48422338587909</v>
      </c>
      <c r="AG106" s="306">
        <f t="shared" ca="1" si="56"/>
        <v>208.44530468964922</v>
      </c>
      <c r="AH106" s="304">
        <f t="shared" ca="1" si="57"/>
        <v>217.75195684863243</v>
      </c>
    </row>
    <row r="107" spans="1:34" x14ac:dyDescent="0.2">
      <c r="A107" s="347">
        <f t="shared" ca="1" si="35"/>
        <v>0.01</v>
      </c>
      <c r="B107" s="304">
        <f t="shared" ca="1" si="36"/>
        <v>4.7299999999999782</v>
      </c>
      <c r="D107" s="306">
        <f t="shared" ca="1" si="37"/>
        <v>68.530620240829677</v>
      </c>
      <c r="E107" s="307">
        <f t="shared" ca="1" si="38"/>
        <v>195.72794530831106</v>
      </c>
      <c r="F107" s="304">
        <f t="shared" ca="1" si="39"/>
        <v>207.37857769115405</v>
      </c>
      <c r="G107" s="306">
        <f t="shared" ca="1" si="40"/>
        <v>97.891341969285364</v>
      </c>
      <c r="H107" s="307">
        <f t="shared" ca="1" si="41"/>
        <v>293.49891139626754</v>
      </c>
      <c r="I107" s="304">
        <f t="shared" ca="1" si="42"/>
        <v>309.39348057666257</v>
      </c>
      <c r="J107" s="306">
        <f t="shared" ca="1" si="43"/>
        <v>147.81663925580872</v>
      </c>
      <c r="K107" s="307">
        <f t="shared" ca="1" si="44"/>
        <v>541.40942610257639</v>
      </c>
      <c r="L107" s="304">
        <f t="shared" ca="1" si="29"/>
        <v>561.22537853664721</v>
      </c>
      <c r="M107" s="306">
        <f t="shared" ca="1" si="45"/>
        <v>1.2488667897287127</v>
      </c>
      <c r="N107" s="304">
        <f t="shared" ca="1" si="46"/>
        <v>71.55479622550726</v>
      </c>
      <c r="P107" s="310">
        <f t="shared" ca="1" si="47"/>
        <v>10</v>
      </c>
      <c r="Q107" s="304">
        <f t="shared" ca="1" si="48"/>
        <v>1241.8800000000069</v>
      </c>
      <c r="R107" s="306">
        <f t="shared" ca="1" si="49"/>
        <v>0.61029925841348265</v>
      </c>
      <c r="S107" s="307">
        <f t="shared" ca="1" si="50"/>
        <v>4.6234941210500509</v>
      </c>
      <c r="T107" s="304">
        <f t="shared" ca="1" si="30"/>
        <v>45.356477327501004</v>
      </c>
      <c r="U107" s="311">
        <f t="shared" ca="1" si="31"/>
        <v>0</v>
      </c>
      <c r="V107" s="306">
        <f t="shared" ca="1" si="32"/>
        <v>1.1604254098910203</v>
      </c>
      <c r="W107" s="304">
        <f t="shared" ca="1" si="33"/>
        <v>243.32622401453276</v>
      </c>
      <c r="Y107" s="314" t="str">
        <f t="shared" ca="1" si="51"/>
        <v/>
      </c>
      <c r="Z107" s="315" t="str">
        <f t="shared" ca="1" si="52"/>
        <v/>
      </c>
      <c r="AA107" s="316" t="str">
        <f t="shared" ca="1" si="53"/>
        <v/>
      </c>
      <c r="AC107" s="310" t="e">
        <f t="shared" ca="1" si="54"/>
        <v>#N/A</v>
      </c>
      <c r="AD107" s="323" t="e">
        <f t="shared" ca="1" si="55"/>
        <v>#N/A</v>
      </c>
      <c r="AE107" s="324">
        <f t="shared" ca="1" si="34"/>
        <v>541.40942610257639</v>
      </c>
      <c r="AG107" s="306">
        <f t="shared" ca="1" si="56"/>
        <v>207.35536243589252</v>
      </c>
      <c r="AH107" s="304">
        <f t="shared" ca="1" si="57"/>
        <v>216.66170144295251</v>
      </c>
    </row>
    <row r="108" spans="1:34" x14ac:dyDescent="0.2">
      <c r="A108" s="347">
        <f t="shared" ca="1" si="35"/>
        <v>0.01</v>
      </c>
      <c r="B108" s="304">
        <f t="shared" ca="1" si="36"/>
        <v>4.739999999999978</v>
      </c>
      <c r="D108" s="306">
        <f t="shared" ca="1" si="37"/>
        <v>68.204957606013892</v>
      </c>
      <c r="E108" s="307">
        <f t="shared" ca="1" si="38"/>
        <v>194.68286327563661</v>
      </c>
      <c r="F108" s="304">
        <f t="shared" ca="1" si="39"/>
        <v>206.28459345098551</v>
      </c>
      <c r="G108" s="306">
        <f t="shared" ca="1" si="40"/>
        <v>98.573391545345501</v>
      </c>
      <c r="H108" s="307">
        <f t="shared" ca="1" si="41"/>
        <v>295.44574002902391</v>
      </c>
      <c r="I108" s="304">
        <f t="shared" ca="1" si="42"/>
        <v>311.45609453348249</v>
      </c>
      <c r="J108" s="306">
        <f t="shared" ca="1" si="43"/>
        <v>148.79896292338188</v>
      </c>
      <c r="K108" s="307">
        <f t="shared" ca="1" si="44"/>
        <v>544.35414935970289</v>
      </c>
      <c r="L108" s="304">
        <f t="shared" ca="1" si="29"/>
        <v>564.32488097921021</v>
      </c>
      <c r="M108" s="306">
        <f t="shared" ca="1" si="45"/>
        <v>1.2487671333048493</v>
      </c>
      <c r="N108" s="304">
        <f t="shared" ca="1" si="46"/>
        <v>71.549086333018522</v>
      </c>
      <c r="P108" s="310">
        <f t="shared" ca="1" si="47"/>
        <v>10</v>
      </c>
      <c r="Q108" s="304">
        <f t="shared" ca="1" si="48"/>
        <v>1238.6880000000069</v>
      </c>
      <c r="R108" s="306">
        <f t="shared" ca="1" si="49"/>
        <v>0.60873060827590431</v>
      </c>
      <c r="S108" s="307">
        <f t="shared" ca="1" si="50"/>
        <v>4.6174068149672918</v>
      </c>
      <c r="T108" s="304">
        <f t="shared" ca="1" si="30"/>
        <v>45.296760854829138</v>
      </c>
      <c r="U108" s="311">
        <f t="shared" ca="1" si="31"/>
        <v>0</v>
      </c>
      <c r="V108" s="306">
        <f t="shared" ca="1" si="32"/>
        <v>1.1600834951424921</v>
      </c>
      <c r="W108" s="304">
        <f t="shared" ca="1" si="33"/>
        <v>246.50871930050764</v>
      </c>
      <c r="Y108" s="314" t="str">
        <f t="shared" ca="1" si="51"/>
        <v/>
      </c>
      <c r="Z108" s="315" t="str">
        <f t="shared" ca="1" si="52"/>
        <v/>
      </c>
      <c r="AA108" s="316" t="str">
        <f t="shared" ca="1" si="53"/>
        <v/>
      </c>
      <c r="AC108" s="310" t="e">
        <f t="shared" ca="1" si="54"/>
        <v>#N/A</v>
      </c>
      <c r="AD108" s="323" t="e">
        <f t="shared" ca="1" si="55"/>
        <v>#N/A</v>
      </c>
      <c r="AE108" s="324">
        <f t="shared" ca="1" si="34"/>
        <v>544.35414935970289</v>
      </c>
      <c r="AG108" s="306">
        <f t="shared" ca="1" si="56"/>
        <v>206.26124102219453</v>
      </c>
      <c r="AH108" s="304">
        <f t="shared" ca="1" si="57"/>
        <v>215.56726878797338</v>
      </c>
    </row>
    <row r="109" spans="1:34" x14ac:dyDescent="0.2">
      <c r="A109" s="347">
        <f t="shared" ca="1" si="35"/>
        <v>0.01</v>
      </c>
      <c r="B109" s="304">
        <f t="shared" ca="1" si="36"/>
        <v>4.7499999999999778</v>
      </c>
      <c r="D109" s="306">
        <f t="shared" ca="1" si="37"/>
        <v>67.877662789039931</v>
      </c>
      <c r="E109" s="307">
        <f t="shared" ca="1" si="38"/>
        <v>193.63401262609665</v>
      </c>
      <c r="F109" s="304">
        <f t="shared" ca="1" si="39"/>
        <v>205.18651990661076</v>
      </c>
      <c r="G109" s="306">
        <f t="shared" ca="1" si="40"/>
        <v>99.252168173235901</v>
      </c>
      <c r="H109" s="307">
        <f t="shared" ca="1" si="41"/>
        <v>297.38208015528488</v>
      </c>
      <c r="I109" s="304">
        <f t="shared" ca="1" si="42"/>
        <v>313.50772635546417</v>
      </c>
      <c r="J109" s="306">
        <f t="shared" ca="1" si="43"/>
        <v>149.78809072197478</v>
      </c>
      <c r="K109" s="307">
        <f t="shared" ca="1" si="44"/>
        <v>547.31828846062444</v>
      </c>
      <c r="L109" s="304">
        <f t="shared" ca="1" si="29"/>
        <v>567.44495856920059</v>
      </c>
      <c r="M109" s="306">
        <f t="shared" ca="1" si="45"/>
        <v>1.2486680994633799</v>
      </c>
      <c r="N109" s="304">
        <f t="shared" ca="1" si="46"/>
        <v>71.543412111873366</v>
      </c>
      <c r="P109" s="310">
        <f t="shared" ca="1" si="47"/>
        <v>10</v>
      </c>
      <c r="Q109" s="304">
        <f t="shared" ca="1" si="48"/>
        <v>1235.4960000000071</v>
      </c>
      <c r="R109" s="306">
        <f t="shared" ca="1" si="49"/>
        <v>0.60716195813832596</v>
      </c>
      <c r="S109" s="307">
        <f t="shared" ca="1" si="50"/>
        <v>4.6113351953859087</v>
      </c>
      <c r="T109" s="304">
        <f t="shared" ca="1" si="30"/>
        <v>45.237198266735767</v>
      </c>
      <c r="U109" s="311">
        <f t="shared" ca="1" si="31"/>
        <v>0</v>
      </c>
      <c r="V109" s="306">
        <f t="shared" ca="1" si="32"/>
        <v>1.159739424974908</v>
      </c>
      <c r="W109" s="304">
        <f t="shared" ca="1" si="33"/>
        <v>249.6929545847737</v>
      </c>
      <c r="Y109" s="314" t="str">
        <f t="shared" ca="1" si="51"/>
        <v/>
      </c>
      <c r="Z109" s="315" t="str">
        <f t="shared" ca="1" si="52"/>
        <v/>
      </c>
      <c r="AA109" s="316" t="str">
        <f t="shared" ca="1" si="53"/>
        <v/>
      </c>
      <c r="AC109" s="310" t="e">
        <f t="shared" ca="1" si="54"/>
        <v>#N/A</v>
      </c>
      <c r="AD109" s="323" t="e">
        <f t="shared" ca="1" si="55"/>
        <v>#N/A</v>
      </c>
      <c r="AE109" s="324">
        <f t="shared" ca="1" si="34"/>
        <v>547.31828846062444</v>
      </c>
      <c r="AG109" s="306">
        <f t="shared" ca="1" si="56"/>
        <v>205.16302845865192</v>
      </c>
      <c r="AH109" s="304">
        <f t="shared" ca="1" si="57"/>
        <v>214.46874685862738</v>
      </c>
    </row>
    <row r="110" spans="1:34" x14ac:dyDescent="0.2">
      <c r="A110" s="347">
        <f t="shared" ca="1" si="35"/>
        <v>0.01</v>
      </c>
      <c r="B110" s="304">
        <f t="shared" ca="1" si="36"/>
        <v>4.7599999999999776</v>
      </c>
      <c r="D110" s="306">
        <f t="shared" ca="1" si="37"/>
        <v>67.548766871595674</v>
      </c>
      <c r="E110" s="307">
        <f t="shared" ca="1" si="38"/>
        <v>192.58147591353412</v>
      </c>
      <c r="F110" s="304">
        <f t="shared" ca="1" si="39"/>
        <v>204.08444519587547</v>
      </c>
      <c r="G110" s="306">
        <f t="shared" ca="1" si="40"/>
        <v>99.927655841951861</v>
      </c>
      <c r="H110" s="307">
        <f t="shared" ca="1" si="41"/>
        <v>299.30789491442022</v>
      </c>
      <c r="I110" s="304">
        <f t="shared" ca="1" si="42"/>
        <v>315.54833601235993</v>
      </c>
      <c r="J110" s="306">
        <f t="shared" ca="1" si="43"/>
        <v>150.78398984205072</v>
      </c>
      <c r="K110" s="307">
        <f t="shared" ca="1" si="44"/>
        <v>550.30173833597291</v>
      </c>
      <c r="L110" s="304">
        <f t="shared" ca="1" si="29"/>
        <v>570.58550175086054</v>
      </c>
      <c r="M110" s="306">
        <f t="shared" ca="1" si="45"/>
        <v>1.2485696768555432</v>
      </c>
      <c r="N110" s="304">
        <f t="shared" ca="1" si="46"/>
        <v>71.537772911835646</v>
      </c>
      <c r="P110" s="310">
        <f t="shared" ca="1" si="47"/>
        <v>10</v>
      </c>
      <c r="Q110" s="304">
        <f t="shared" ca="1" si="48"/>
        <v>1232.3040000000071</v>
      </c>
      <c r="R110" s="306">
        <f t="shared" ca="1" si="49"/>
        <v>0.60559330800074762</v>
      </c>
      <c r="S110" s="307">
        <f t="shared" ca="1" si="50"/>
        <v>4.6052792623059009</v>
      </c>
      <c r="T110" s="304">
        <f t="shared" ca="1" si="30"/>
        <v>45.177789563220891</v>
      </c>
      <c r="U110" s="311">
        <f t="shared" ca="1" si="31"/>
        <v>0</v>
      </c>
      <c r="V110" s="306">
        <f t="shared" ca="1" si="32"/>
        <v>1.1593932134870784</v>
      </c>
      <c r="W110" s="304">
        <f t="shared" ca="1" si="33"/>
        <v>252.87850361717832</v>
      </c>
      <c r="Y110" s="314" t="str">
        <f t="shared" ca="1" si="51"/>
        <v/>
      </c>
      <c r="Z110" s="315" t="str">
        <f t="shared" ca="1" si="52"/>
        <v/>
      </c>
      <c r="AA110" s="316" t="str">
        <f t="shared" ca="1" si="53"/>
        <v/>
      </c>
      <c r="AC110" s="310" t="e">
        <f t="shared" ca="1" si="54"/>
        <v>#N/A</v>
      </c>
      <c r="AD110" s="323" t="e">
        <f t="shared" ca="1" si="55"/>
        <v>#N/A</v>
      </c>
      <c r="AE110" s="324">
        <f t="shared" ca="1" si="34"/>
        <v>550.30173833597291</v>
      </c>
      <c r="AG110" s="306">
        <f t="shared" ca="1" si="56"/>
        <v>204.06081285358718</v>
      </c>
      <c r="AH110" s="304">
        <f t="shared" ca="1" si="57"/>
        <v>213.36622372890196</v>
      </c>
    </row>
    <row r="111" spans="1:34" x14ac:dyDescent="0.2">
      <c r="A111" s="347">
        <f t="shared" ca="1" si="35"/>
        <v>0.01</v>
      </c>
      <c r="B111" s="304">
        <f t="shared" ca="1" si="36"/>
        <v>4.7699999999999774</v>
      </c>
      <c r="D111" s="306">
        <f t="shared" ca="1" si="37"/>
        <v>67.218300903451521</v>
      </c>
      <c r="E111" s="307">
        <f t="shared" ca="1" si="38"/>
        <v>191.52533578488837</v>
      </c>
      <c r="F111" s="304">
        <f t="shared" ca="1" si="39"/>
        <v>202.97845753641246</v>
      </c>
      <c r="G111" s="306">
        <f t="shared" ca="1" si="40"/>
        <v>100.59983885098637</v>
      </c>
      <c r="H111" s="307">
        <f t="shared" ca="1" si="41"/>
        <v>301.2231482722691</v>
      </c>
      <c r="I111" s="304">
        <f t="shared" ca="1" si="42"/>
        <v>317.57788435579363</v>
      </c>
      <c r="J111" s="306">
        <f t="shared" ca="1" si="43"/>
        <v>151.7866273155154</v>
      </c>
      <c r="K111" s="307">
        <f t="shared" ca="1" si="44"/>
        <v>553.3043935519064</v>
      </c>
      <c r="L111" s="304">
        <f t="shared" ca="1" si="29"/>
        <v>573.74640056009252</v>
      </c>
      <c r="M111" s="306">
        <f t="shared" ca="1" si="45"/>
        <v>1.2484718543995845</v>
      </c>
      <c r="N111" s="304">
        <f t="shared" ca="1" si="46"/>
        <v>71.532168097967613</v>
      </c>
      <c r="P111" s="310">
        <f t="shared" ca="1" si="47"/>
        <v>10</v>
      </c>
      <c r="Q111" s="304">
        <f t="shared" ca="1" si="48"/>
        <v>1229.1120000000074</v>
      </c>
      <c r="R111" s="306">
        <f t="shared" ca="1" si="49"/>
        <v>0.60402465786316939</v>
      </c>
      <c r="S111" s="307">
        <f t="shared" ca="1" si="50"/>
        <v>4.5992390157272691</v>
      </c>
      <c r="T111" s="304">
        <f t="shared" ca="1" si="30"/>
        <v>45.11853474428451</v>
      </c>
      <c r="U111" s="311">
        <f t="shared" ca="1" si="31"/>
        <v>0</v>
      </c>
      <c r="V111" s="306">
        <f t="shared" ca="1" si="32"/>
        <v>1.1590448748169442</v>
      </c>
      <c r="W111" s="304">
        <f t="shared" ca="1" si="33"/>
        <v>256.0649423679485</v>
      </c>
      <c r="Y111" s="314" t="str">
        <f t="shared" ca="1" si="51"/>
        <v/>
      </c>
      <c r="Z111" s="315" t="str">
        <f t="shared" ca="1" si="52"/>
        <v/>
      </c>
      <c r="AA111" s="316" t="str">
        <f t="shared" ca="1" si="53"/>
        <v/>
      </c>
      <c r="AC111" s="310" t="e">
        <f t="shared" ca="1" si="54"/>
        <v>#N/A</v>
      </c>
      <c r="AD111" s="323" t="e">
        <f t="shared" ca="1" si="55"/>
        <v>#N/A</v>
      </c>
      <c r="AE111" s="324">
        <f t="shared" ca="1" si="34"/>
        <v>553.3043935519064</v>
      </c>
      <c r="AG111" s="306">
        <f t="shared" ca="1" si="56"/>
        <v>202.95468239453743</v>
      </c>
      <c r="AH111" s="304">
        <f t="shared" ca="1" si="57"/>
        <v>212.25978755280215</v>
      </c>
    </row>
    <row r="112" spans="1:34" x14ac:dyDescent="0.2">
      <c r="A112" s="347">
        <f t="shared" ca="1" si="35"/>
        <v>0.01</v>
      </c>
      <c r="B112" s="304">
        <f t="shared" ca="1" si="36"/>
        <v>4.7799999999999772</v>
      </c>
      <c r="D112" s="306">
        <f t="shared" ca="1" si="37"/>
        <v>66.886295898782279</v>
      </c>
      <c r="E112" s="307">
        <f t="shared" ca="1" si="38"/>
        <v>190.46567496152315</v>
      </c>
      <c r="F112" s="304">
        <f t="shared" ca="1" si="39"/>
        <v>201.86864520674834</v>
      </c>
      <c r="G112" s="306">
        <f t="shared" ca="1" si="40"/>
        <v>101.26870180997419</v>
      </c>
      <c r="H112" s="307">
        <f t="shared" ca="1" si="41"/>
        <v>303.12780502188434</v>
      </c>
      <c r="I112" s="304">
        <f t="shared" ca="1" si="42"/>
        <v>319.59633311986386</v>
      </c>
      <c r="J112" s="306">
        <f t="shared" ca="1" si="43"/>
        <v>152.79597001882021</v>
      </c>
      <c r="K112" s="307">
        <f t="shared" ca="1" si="44"/>
        <v>556.32614831837714</v>
      </c>
      <c r="L112" s="304">
        <f t="shared" ca="1" si="29"/>
        <v>576.92754463342555</v>
      </c>
      <c r="M112" s="306">
        <f t="shared" ca="1" si="45"/>
        <v>1.2483746212722966</v>
      </c>
      <c r="N112" s="304">
        <f t="shared" ca="1" si="46"/>
        <v>71.526597050145156</v>
      </c>
      <c r="P112" s="310">
        <f t="shared" ca="1" si="47"/>
        <v>10</v>
      </c>
      <c r="Q112" s="304">
        <f t="shared" ca="1" si="48"/>
        <v>1225.9200000000073</v>
      </c>
      <c r="R112" s="306">
        <f t="shared" ca="1" si="49"/>
        <v>0.60245600772559105</v>
      </c>
      <c r="S112" s="307">
        <f t="shared" ca="1" si="50"/>
        <v>4.5932144556500134</v>
      </c>
      <c r="T112" s="304">
        <f t="shared" ca="1" si="30"/>
        <v>45.059433809926631</v>
      </c>
      <c r="U112" s="311">
        <f t="shared" ca="1" si="31"/>
        <v>0</v>
      </c>
      <c r="V112" s="306">
        <f t="shared" ca="1" si="32"/>
        <v>1.1586944231403176</v>
      </c>
      <c r="W112" s="304">
        <f t="shared" ca="1" si="33"/>
        <v>259.25184910205195</v>
      </c>
      <c r="Y112" s="314" t="str">
        <f t="shared" ca="1" si="51"/>
        <v/>
      </c>
      <c r="Z112" s="315" t="str">
        <f t="shared" ca="1" si="52"/>
        <v/>
      </c>
      <c r="AA112" s="316" t="str">
        <f t="shared" ca="1" si="53"/>
        <v/>
      </c>
      <c r="AC112" s="310" t="e">
        <f t="shared" ca="1" si="54"/>
        <v>#N/A</v>
      </c>
      <c r="AD112" s="323" t="e">
        <f t="shared" ca="1" si="55"/>
        <v>#N/A</v>
      </c>
      <c r="AE112" s="324">
        <f t="shared" ca="1" si="34"/>
        <v>556.32614831837714</v>
      </c>
      <c r="AG112" s="306">
        <f t="shared" ca="1" si="56"/>
        <v>201.84472532934478</v>
      </c>
      <c r="AH112" s="304">
        <f t="shared" ca="1" si="57"/>
        <v>211.14952654541551</v>
      </c>
    </row>
    <row r="113" spans="1:34" x14ac:dyDescent="0.2">
      <c r="A113" s="347">
        <f t="shared" ca="1" si="35"/>
        <v>0.01</v>
      </c>
      <c r="B113" s="304">
        <f t="shared" ca="1" si="36"/>
        <v>4.7899999999999769</v>
      </c>
      <c r="D113" s="306">
        <f t="shared" ca="1" si="37"/>
        <v>66.552782832420974</v>
      </c>
      <c r="E113" s="307">
        <f t="shared" ca="1" si="38"/>
        <v>189.40257622069109</v>
      </c>
      <c r="F113" s="304">
        <f t="shared" ca="1" si="39"/>
        <v>200.75509652752052</v>
      </c>
      <c r="G113" s="306">
        <f t="shared" ca="1" si="40"/>
        <v>101.9342296382984</v>
      </c>
      <c r="H113" s="307">
        <f t="shared" ca="1" si="41"/>
        <v>305.02183078409126</v>
      </c>
      <c r="I113" s="304">
        <f t="shared" ca="1" si="42"/>
        <v>321.60364492155895</v>
      </c>
      <c r="J113" s="306">
        <f t="shared" ca="1" si="43"/>
        <v>153.81198467606157</v>
      </c>
      <c r="K113" s="307">
        <f t="shared" ca="1" si="44"/>
        <v>559.36689649740697</v>
      </c>
      <c r="L113" s="304">
        <f t="shared" ca="1" si="29"/>
        <v>580.1288232169901</v>
      </c>
      <c r="M113" s="306">
        <f t="shared" ca="1" si="45"/>
        <v>1.2482779669008937</v>
      </c>
      <c r="N113" s="304">
        <f t="shared" ca="1" si="46"/>
        <v>71.52105916259228</v>
      </c>
      <c r="P113" s="310">
        <f t="shared" ca="1" si="47"/>
        <v>10</v>
      </c>
      <c r="Q113" s="304">
        <f t="shared" ca="1" si="48"/>
        <v>1222.7280000000073</v>
      </c>
      <c r="R113" s="306">
        <f t="shared" ca="1" si="49"/>
        <v>0.60088735758801259</v>
      </c>
      <c r="S113" s="307">
        <f t="shared" ca="1" si="50"/>
        <v>4.5872055820741329</v>
      </c>
      <c r="T113" s="304">
        <f t="shared" ca="1" si="30"/>
        <v>45.000486760147247</v>
      </c>
      <c r="U113" s="311">
        <f t="shared" ca="1" si="31"/>
        <v>0</v>
      </c>
      <c r="V113" s="306">
        <f t="shared" ca="1" si="32"/>
        <v>1.158341872669624</v>
      </c>
      <c r="W113" s="304">
        <f t="shared" ca="1" si="33"/>
        <v>262.43880445233395</v>
      </c>
      <c r="Y113" s="314" t="str">
        <f t="shared" ca="1" si="51"/>
        <v/>
      </c>
      <c r="Z113" s="315" t="str">
        <f t="shared" ca="1" si="52"/>
        <v/>
      </c>
      <c r="AA113" s="316" t="str">
        <f t="shared" ca="1" si="53"/>
        <v/>
      </c>
      <c r="AC113" s="310" t="e">
        <f t="shared" ca="1" si="54"/>
        <v>#N/A</v>
      </c>
      <c r="AD113" s="323" t="e">
        <f t="shared" ca="1" si="55"/>
        <v>#N/A</v>
      </c>
      <c r="AE113" s="324">
        <f t="shared" ca="1" si="34"/>
        <v>559.36689649740697</v>
      </c>
      <c r="AG113" s="306">
        <f t="shared" ca="1" si="56"/>
        <v>200.73102994735626</v>
      </c>
      <c r="AH113" s="304">
        <f t="shared" ca="1" si="57"/>
        <v>210.03552896408752</v>
      </c>
    </row>
    <row r="114" spans="1:34" x14ac:dyDescent="0.2">
      <c r="A114" s="347">
        <f t="shared" ca="1" si="35"/>
        <v>0.01</v>
      </c>
      <c r="B114" s="304">
        <f t="shared" ca="1" si="36"/>
        <v>4.7999999999999767</v>
      </c>
      <c r="D114" s="306">
        <f t="shared" ca="1" si="37"/>
        <v>66.217792636050859</v>
      </c>
      <c r="E114" s="307">
        <f t="shared" ca="1" si="38"/>
        <v>188.33612237713788</v>
      </c>
      <c r="F114" s="304">
        <f t="shared" ca="1" si="39"/>
        <v>199.63789984280862</v>
      </c>
      <c r="G114" s="306">
        <f t="shared" ca="1" si="40"/>
        <v>102.59640756465892</v>
      </c>
      <c r="H114" s="307">
        <f t="shared" ca="1" si="41"/>
        <v>306.90519200786264</v>
      </c>
      <c r="I114" s="304">
        <f t="shared" ca="1" si="42"/>
        <v>323.59978326098525</v>
      </c>
      <c r="J114" s="306">
        <f t="shared" ca="1" si="43"/>
        <v>154.83463786207636</v>
      </c>
      <c r="K114" s="307">
        <f t="shared" ca="1" si="44"/>
        <v>562.42653161136673</v>
      </c>
      <c r="L114" s="304">
        <f t="shared" ca="1" si="29"/>
        <v>583.35012517550047</v>
      </c>
      <c r="M114" s="306">
        <f t="shared" ca="1" si="45"/>
        <v>1.2481818809552025</v>
      </c>
      <c r="N114" s="304">
        <f t="shared" ca="1" si="46"/>
        <v>71.515553843433651</v>
      </c>
      <c r="P114" s="310">
        <f t="shared" ca="1" si="47"/>
        <v>10</v>
      </c>
      <c r="Q114" s="304">
        <f t="shared" ca="1" si="48"/>
        <v>1219.5360000000076</v>
      </c>
      <c r="R114" s="306">
        <f t="shared" ca="1" si="49"/>
        <v>0.59931870745043436</v>
      </c>
      <c r="S114" s="307">
        <f t="shared" ca="1" si="50"/>
        <v>4.5812123949996284</v>
      </c>
      <c r="T114" s="304">
        <f t="shared" ca="1" si="30"/>
        <v>44.941693594946358</v>
      </c>
      <c r="U114" s="311">
        <f t="shared" ca="1" si="31"/>
        <v>0</v>
      </c>
      <c r="V114" s="306">
        <f t="shared" ca="1" si="32"/>
        <v>1.1579872376526437</v>
      </c>
      <c r="W114" s="304">
        <f t="shared" ca="1" si="33"/>
        <v>265.62539149141111</v>
      </c>
      <c r="Y114" s="314" t="str">
        <f t="shared" ca="1" si="51"/>
        <v/>
      </c>
      <c r="Z114" s="315" t="str">
        <f t="shared" ca="1" si="52"/>
        <v/>
      </c>
      <c r="AA114" s="316" t="str">
        <f t="shared" ca="1" si="53"/>
        <v/>
      </c>
      <c r="AC114" s="310" t="e">
        <f t="shared" ca="1" si="54"/>
        <v>#N/A</v>
      </c>
      <c r="AD114" s="323" t="e">
        <f t="shared" ca="1" si="55"/>
        <v>#N/A</v>
      </c>
      <c r="AE114" s="324">
        <f t="shared" ca="1" si="34"/>
        <v>562.42653161136673</v>
      </c>
      <c r="AG114" s="306">
        <f t="shared" ca="1" si="56"/>
        <v>199.61368456073811</v>
      </c>
      <c r="AH114" s="304">
        <f t="shared" ca="1" si="57"/>
        <v>208.91788308971238</v>
      </c>
    </row>
    <row r="115" spans="1:34" x14ac:dyDescent="0.2">
      <c r="A115" s="347">
        <f t="shared" ca="1" si="35"/>
        <v>0.01</v>
      </c>
      <c r="B115" s="304">
        <f t="shared" ca="1" si="36"/>
        <v>4.8099999999999765</v>
      </c>
      <c r="D115" s="306">
        <f t="shared" ca="1" si="37"/>
        <v>65.927381325945888</v>
      </c>
      <c r="E115" s="307">
        <f t="shared" ca="1" si="38"/>
        <v>187.40407508019564</v>
      </c>
      <c r="F115" s="304">
        <f t="shared" ca="1" si="39"/>
        <v>198.66229376799282</v>
      </c>
      <c r="G115" s="306">
        <f t="shared" ca="1" si="40"/>
        <v>103.25568137791838</v>
      </c>
      <c r="H115" s="307">
        <f t="shared" ca="1" si="41"/>
        <v>308.77923275866459</v>
      </c>
      <c r="I115" s="304">
        <f t="shared" ca="1" si="42"/>
        <v>325.58616420211678</v>
      </c>
      <c r="J115" s="306">
        <f t="shared" ca="1" si="43"/>
        <v>155.86389830678925</v>
      </c>
      <c r="K115" s="307">
        <f t="shared" ca="1" si="44"/>
        <v>565.50495373519936</v>
      </c>
      <c r="L115" s="304">
        <f t="shared" ca="1" si="29"/>
        <v>586.5913462491917</v>
      </c>
      <c r="M115" s="306">
        <f t="shared" ca="1" si="45"/>
        <v>1.2480863537660811</v>
      </c>
      <c r="N115" s="304">
        <f t="shared" ca="1" si="46"/>
        <v>71.510080538668248</v>
      </c>
      <c r="P115" s="310">
        <f t="shared" ca="1" si="47"/>
        <v>11</v>
      </c>
      <c r="Q115" s="304">
        <f t="shared" ca="1" si="48"/>
        <v>1217.0075000000045</v>
      </c>
      <c r="R115" s="306">
        <f t="shared" ca="1" si="49"/>
        <v>0.59807612227722895</v>
      </c>
      <c r="S115" s="307">
        <f t="shared" ca="1" si="50"/>
        <v>4.5752316337768564</v>
      </c>
      <c r="T115" s="304">
        <f t="shared" ca="1" si="30"/>
        <v>44.883022327350965</v>
      </c>
      <c r="U115" s="311">
        <f t="shared" ca="1" si="31"/>
        <v>0</v>
      </c>
      <c r="V115" s="306">
        <f t="shared" ca="1" si="32"/>
        <v>1.1576305315737168</v>
      </c>
      <c r="W115" s="304">
        <f t="shared" ca="1" si="33"/>
        <v>268.81359271305115</v>
      </c>
      <c r="Y115" s="314" t="str">
        <f t="shared" ca="1" si="51"/>
        <v/>
      </c>
      <c r="Z115" s="315" t="str">
        <f t="shared" ca="1" si="52"/>
        <v/>
      </c>
      <c r="AA115" s="316" t="str">
        <f t="shared" ca="1" si="53"/>
        <v/>
      </c>
      <c r="AC115" s="310" t="e">
        <f t="shared" ca="1" si="54"/>
        <v>#N/A</v>
      </c>
      <c r="AD115" s="323" t="e">
        <f t="shared" ca="1" si="55"/>
        <v>#N/A</v>
      </c>
      <c r="AE115" s="324">
        <f t="shared" ca="1" si="34"/>
        <v>565.50495373519936</v>
      </c>
      <c r="AG115" s="306">
        <f t="shared" ca="1" si="56"/>
        <v>198.63794555724161</v>
      </c>
      <c r="AH115" s="304">
        <f t="shared" ca="1" si="57"/>
        <v>207.94184527947644</v>
      </c>
    </row>
    <row r="116" spans="1:34" x14ac:dyDescent="0.2">
      <c r="A116" s="347">
        <f t="shared" ca="1" si="35"/>
        <v>0.01</v>
      </c>
      <c r="B116" s="304">
        <f t="shared" ca="1" si="36"/>
        <v>4.8199999999999763</v>
      </c>
      <c r="D116" s="306">
        <f t="shared" ca="1" si="37"/>
        <v>65.681679257838198</v>
      </c>
      <c r="E116" s="307">
        <f t="shared" ca="1" si="38"/>
        <v>186.6066838753066</v>
      </c>
      <c r="F116" s="304">
        <f t="shared" ca="1" si="39"/>
        <v>197.82855571698477</v>
      </c>
      <c r="G116" s="306">
        <f t="shared" ca="1" si="40"/>
        <v>103.91249817049676</v>
      </c>
      <c r="H116" s="307">
        <f t="shared" ca="1" si="41"/>
        <v>310.64529959741765</v>
      </c>
      <c r="I116" s="304">
        <f t="shared" ca="1" si="42"/>
        <v>327.56420658857536</v>
      </c>
      <c r="J116" s="306">
        <f t="shared" ca="1" si="43"/>
        <v>156.89973920453133</v>
      </c>
      <c r="K116" s="307">
        <f t="shared" ca="1" si="44"/>
        <v>568.60207639697978</v>
      </c>
      <c r="L116" s="304">
        <f t="shared" ca="1" si="29"/>
        <v>589.85239632081414</v>
      </c>
      <c r="M116" s="306">
        <f t="shared" ca="1" si="45"/>
        <v>1.2479913762988586</v>
      </c>
      <c r="N116" s="304">
        <f t="shared" ca="1" si="46"/>
        <v>71.504638730647557</v>
      </c>
      <c r="P116" s="310">
        <f t="shared" ca="1" si="47"/>
        <v>11</v>
      </c>
      <c r="Q116" s="304">
        <f t="shared" ca="1" si="48"/>
        <v>1215.1425000000045</v>
      </c>
      <c r="R116" s="306">
        <f t="shared" ca="1" si="49"/>
        <v>0.59715960206839946</v>
      </c>
      <c r="S116" s="307">
        <f t="shared" ca="1" si="50"/>
        <v>4.5692600377561723</v>
      </c>
      <c r="T116" s="304">
        <f t="shared" ca="1" si="30"/>
        <v>44.824440970388054</v>
      </c>
      <c r="U116" s="311">
        <f t="shared" ca="1" si="31"/>
        <v>0</v>
      </c>
      <c r="V116" s="306">
        <f t="shared" ca="1" si="32"/>
        <v>1.1572717663554204</v>
      </c>
      <c r="W116" s="304">
        <f t="shared" ca="1" si="33"/>
        <v>272.00545115577751</v>
      </c>
      <c r="Y116" s="314" t="str">
        <f t="shared" ca="1" si="51"/>
        <v/>
      </c>
      <c r="Z116" s="315" t="str">
        <f t="shared" ca="1" si="52"/>
        <v/>
      </c>
      <c r="AA116" s="316" t="str">
        <f t="shared" ca="1" si="53"/>
        <v/>
      </c>
      <c r="AC116" s="310" t="e">
        <f t="shared" ca="1" si="54"/>
        <v>#N/A</v>
      </c>
      <c r="AD116" s="323" t="e">
        <f t="shared" ca="1" si="55"/>
        <v>#N/A</v>
      </c>
      <c r="AE116" s="324">
        <f t="shared" ca="1" si="34"/>
        <v>568.60207639697978</v>
      </c>
      <c r="AG116" s="306">
        <f t="shared" ca="1" si="56"/>
        <v>197.80409090261674</v>
      </c>
      <c r="AH116" s="304">
        <f t="shared" ca="1" si="57"/>
        <v>207.10769347057501</v>
      </c>
    </row>
    <row r="117" spans="1:34" x14ac:dyDescent="0.2">
      <c r="A117" s="347">
        <f t="shared" ca="1" si="35"/>
        <v>0.01</v>
      </c>
      <c r="B117" s="304">
        <f t="shared" ca="1" si="36"/>
        <v>4.8299999999999761</v>
      </c>
      <c r="D117" s="306">
        <f t="shared" ca="1" si="37"/>
        <v>65.434639686406257</v>
      </c>
      <c r="E117" s="307">
        <f t="shared" ca="1" si="38"/>
        <v>185.80615404607849</v>
      </c>
      <c r="F117" s="304">
        <f t="shared" ca="1" si="39"/>
        <v>196.99141847371132</v>
      </c>
      <c r="G117" s="306">
        <f t="shared" ca="1" si="40"/>
        <v>104.56684456736082</v>
      </c>
      <c r="H117" s="307">
        <f t="shared" ca="1" si="41"/>
        <v>312.50336113787841</v>
      </c>
      <c r="I117" s="304">
        <f t="shared" ca="1" si="42"/>
        <v>329.53387641522664</v>
      </c>
      <c r="J117" s="306">
        <f t="shared" ca="1" si="43"/>
        <v>157.94213591822063</v>
      </c>
      <c r="K117" s="307">
        <f t="shared" ca="1" si="44"/>
        <v>571.71781970065626</v>
      </c>
      <c r="L117" s="304">
        <f t="shared" ca="1" si="29"/>
        <v>593.13319217666594</v>
      </c>
      <c r="M117" s="306">
        <f t="shared" ca="1" si="45"/>
        <v>1.2478969397109778</v>
      </c>
      <c r="N117" s="304">
        <f t="shared" ca="1" si="46"/>
        <v>71.499227912730376</v>
      </c>
      <c r="P117" s="310">
        <f t="shared" ca="1" si="47"/>
        <v>11</v>
      </c>
      <c r="Q117" s="304">
        <f t="shared" ca="1" si="48"/>
        <v>1213.2775000000045</v>
      </c>
      <c r="R117" s="306">
        <f t="shared" ca="1" si="49"/>
        <v>0.59624308185956998</v>
      </c>
      <c r="S117" s="307">
        <f t="shared" ca="1" si="50"/>
        <v>4.563297606937577</v>
      </c>
      <c r="T117" s="304">
        <f t="shared" ca="1" si="30"/>
        <v>44.765949524057632</v>
      </c>
      <c r="U117" s="311">
        <f t="shared" ca="1" si="31"/>
        <v>0</v>
      </c>
      <c r="V117" s="306">
        <f t="shared" ca="1" si="32"/>
        <v>1.1569109531569983</v>
      </c>
      <c r="W117" s="304">
        <f t="shared" ca="1" si="33"/>
        <v>275.20063866945185</v>
      </c>
      <c r="Y117" s="314" t="str">
        <f t="shared" ca="1" si="51"/>
        <v/>
      </c>
      <c r="Z117" s="315" t="str">
        <f t="shared" ca="1" si="52"/>
        <v/>
      </c>
      <c r="AA117" s="316" t="str">
        <f t="shared" ca="1" si="53"/>
        <v/>
      </c>
      <c r="AC117" s="310" t="e">
        <f t="shared" ca="1" si="54"/>
        <v>#N/A</v>
      </c>
      <c r="AD117" s="323" t="e">
        <f t="shared" ca="1" si="55"/>
        <v>#N/A</v>
      </c>
      <c r="AE117" s="324">
        <f t="shared" ca="1" si="34"/>
        <v>571.71781970065626</v>
      </c>
      <c r="AG117" s="306">
        <f t="shared" ca="1" si="56"/>
        <v>196.96683572154086</v>
      </c>
      <c r="AH117" s="304">
        <f t="shared" ca="1" si="57"/>
        <v>206.27014276106206</v>
      </c>
    </row>
    <row r="118" spans="1:34" x14ac:dyDescent="0.2">
      <c r="A118" s="347">
        <f t="shared" ca="1" si="35"/>
        <v>0.01</v>
      </c>
      <c r="B118" s="304">
        <f t="shared" ca="1" si="36"/>
        <v>4.8399999999999759</v>
      </c>
      <c r="D118" s="306">
        <f t="shared" ca="1" si="37"/>
        <v>65.18628496169903</v>
      </c>
      <c r="E118" s="307">
        <f t="shared" ca="1" si="38"/>
        <v>185.0025453618307</v>
      </c>
      <c r="F118" s="304">
        <f t="shared" ca="1" si="39"/>
        <v>196.15094579803602</v>
      </c>
      <c r="G118" s="306">
        <f t="shared" ca="1" si="40"/>
        <v>105.21870741697781</v>
      </c>
      <c r="H118" s="307">
        <f t="shared" ca="1" si="41"/>
        <v>314.3533865914967</v>
      </c>
      <c r="I118" s="304">
        <f t="shared" ca="1" si="42"/>
        <v>331.49514031436803</v>
      </c>
      <c r="J118" s="306">
        <f t="shared" ca="1" si="43"/>
        <v>158.99106367814232</v>
      </c>
      <c r="K118" s="307">
        <f t="shared" ca="1" si="44"/>
        <v>574.85210343930316</v>
      </c>
      <c r="L118" s="304">
        <f t="shared" ca="1" si="29"/>
        <v>596.43365025633693</v>
      </c>
      <c r="M118" s="306">
        <f t="shared" ca="1" si="45"/>
        <v>1.2478030353465379</v>
      </c>
      <c r="N118" s="304">
        <f t="shared" ca="1" si="46"/>
        <v>71.493847588970098</v>
      </c>
      <c r="P118" s="310">
        <f t="shared" ca="1" si="47"/>
        <v>11</v>
      </c>
      <c r="Q118" s="304">
        <f t="shared" ca="1" si="48"/>
        <v>1211.4125000000045</v>
      </c>
      <c r="R118" s="306">
        <f t="shared" ca="1" si="49"/>
        <v>0.59532656165074049</v>
      </c>
      <c r="S118" s="307">
        <f t="shared" ca="1" si="50"/>
        <v>4.5573443413210697</v>
      </c>
      <c r="T118" s="304">
        <f t="shared" ca="1" si="30"/>
        <v>44.707547988359693</v>
      </c>
      <c r="U118" s="311">
        <f t="shared" ca="1" si="31"/>
        <v>0</v>
      </c>
      <c r="V118" s="306">
        <f t="shared" ca="1" si="32"/>
        <v>1.1565481031724714</v>
      </c>
      <c r="W118" s="304">
        <f t="shared" ca="1" si="33"/>
        <v>278.39882833512826</v>
      </c>
      <c r="Y118" s="314" t="str">
        <f t="shared" ca="1" si="51"/>
        <v/>
      </c>
      <c r="Z118" s="315" t="str">
        <f t="shared" ca="1" si="52"/>
        <v/>
      </c>
      <c r="AA118" s="316" t="str">
        <f t="shared" ca="1" si="53"/>
        <v/>
      </c>
      <c r="AC118" s="310" t="e">
        <f t="shared" ca="1" si="54"/>
        <v>#N/A</v>
      </c>
      <c r="AD118" s="323" t="e">
        <f t="shared" ca="1" si="55"/>
        <v>#N/A</v>
      </c>
      <c r="AE118" s="324">
        <f t="shared" ca="1" si="34"/>
        <v>574.85210343930316</v>
      </c>
      <c r="AG118" s="306">
        <f t="shared" ca="1" si="56"/>
        <v>196.12624375744528</v>
      </c>
      <c r="AH118" s="304">
        <f t="shared" ca="1" si="57"/>
        <v>205.4292568683029</v>
      </c>
    </row>
    <row r="119" spans="1:34" x14ac:dyDescent="0.2">
      <c r="A119" s="347">
        <f t="shared" ca="1" si="35"/>
        <v>0.01</v>
      </c>
      <c r="B119" s="304">
        <f t="shared" ca="1" si="36"/>
        <v>4.8499999999999757</v>
      </c>
      <c r="D119" s="306">
        <f t="shared" ca="1" si="37"/>
        <v>64.936637435009615</v>
      </c>
      <c r="E119" s="307">
        <f t="shared" ca="1" si="38"/>
        <v>184.1959176992479</v>
      </c>
      <c r="F119" s="304">
        <f t="shared" ca="1" si="39"/>
        <v>195.30720155292275</v>
      </c>
      <c r="G119" s="306">
        <f t="shared" ca="1" si="40"/>
        <v>105.8680737913279</v>
      </c>
      <c r="H119" s="307">
        <f t="shared" ca="1" si="41"/>
        <v>316.19534576848918</v>
      </c>
      <c r="I119" s="304">
        <f t="shared" ca="1" si="42"/>
        <v>333.44796555675742</v>
      </c>
      <c r="J119" s="306">
        <f t="shared" ca="1" si="43"/>
        <v>160.04649758418384</v>
      </c>
      <c r="K119" s="307">
        <f t="shared" ca="1" si="44"/>
        <v>578.00484710110311</v>
      </c>
      <c r="L119" s="304">
        <f t="shared" ca="1" si="29"/>
        <v>599.75368665922667</v>
      </c>
      <c r="M119" s="306">
        <f t="shared" ca="1" si="45"/>
        <v>1.2477096547310293</v>
      </c>
      <c r="N119" s="304">
        <f t="shared" ca="1" si="46"/>
        <v>71.488497273813124</v>
      </c>
      <c r="P119" s="310">
        <f t="shared" ca="1" si="47"/>
        <v>11</v>
      </c>
      <c r="Q119" s="304">
        <f t="shared" ca="1" si="48"/>
        <v>1209.5475000000047</v>
      </c>
      <c r="R119" s="306">
        <f t="shared" ca="1" si="49"/>
        <v>0.59441004144191112</v>
      </c>
      <c r="S119" s="307">
        <f t="shared" ca="1" si="50"/>
        <v>4.5514002409066503</v>
      </c>
      <c r="T119" s="304">
        <f t="shared" ca="1" si="30"/>
        <v>44.649236363294243</v>
      </c>
      <c r="U119" s="311">
        <f t="shared" ca="1" si="31"/>
        <v>0</v>
      </c>
      <c r="V119" s="306">
        <f t="shared" ca="1" si="32"/>
        <v>1.156183227629709</v>
      </c>
      <c r="W119" s="304">
        <f t="shared" ca="1" si="33"/>
        <v>281.59969451779125</v>
      </c>
      <c r="Y119" s="314" t="str">
        <f t="shared" ca="1" si="51"/>
        <v/>
      </c>
      <c r="Z119" s="315" t="str">
        <f t="shared" ca="1" si="52"/>
        <v/>
      </c>
      <c r="AA119" s="316" t="str">
        <f t="shared" ca="1" si="53"/>
        <v/>
      </c>
      <c r="AC119" s="310" t="e">
        <f t="shared" ca="1" si="54"/>
        <v>#N/A</v>
      </c>
      <c r="AD119" s="323" t="e">
        <f t="shared" ca="1" si="55"/>
        <v>#N/A</v>
      </c>
      <c r="AE119" s="324">
        <f t="shared" ca="1" si="34"/>
        <v>578.00484710110311</v>
      </c>
      <c r="AG119" s="306">
        <f t="shared" ca="1" si="56"/>
        <v>195.28237885663509</v>
      </c>
      <c r="AH119" s="304">
        <f t="shared" ca="1" si="57"/>
        <v>204.58509961307848</v>
      </c>
    </row>
    <row r="120" spans="1:34" x14ac:dyDescent="0.2">
      <c r="A120" s="347">
        <f t="shared" ca="1" si="35"/>
        <v>0.01</v>
      </c>
      <c r="B120" s="304">
        <f t="shared" ca="1" si="36"/>
        <v>4.8599999999999755</v>
      </c>
      <c r="D120" s="306">
        <f t="shared" ca="1" si="37"/>
        <v>64.685719456220326</v>
      </c>
      <c r="E120" s="307">
        <f t="shared" ca="1" si="38"/>
        <v>183.38633103042721</v>
      </c>
      <c r="F120" s="304">
        <f t="shared" ca="1" si="39"/>
        <v>194.46024969224501</v>
      </c>
      <c r="G120" s="306">
        <f t="shared" ca="1" si="40"/>
        <v>106.5149309858901</v>
      </c>
      <c r="H120" s="307">
        <f t="shared" ca="1" si="41"/>
        <v>318.02920907879343</v>
      </c>
      <c r="I120" s="304">
        <f t="shared" ca="1" si="42"/>
        <v>335.39232005251972</v>
      </c>
      <c r="J120" s="306">
        <f t="shared" ca="1" si="43"/>
        <v>161.10841260806993</v>
      </c>
      <c r="K120" s="307">
        <f t="shared" ca="1" si="44"/>
        <v>581.17596987533955</v>
      </c>
      <c r="L120" s="304">
        <f t="shared" ca="1" si="29"/>
        <v>603.09321715107501</v>
      </c>
      <c r="M120" s="306">
        <f t="shared" ca="1" si="45"/>
        <v>1.2476167895662558</v>
      </c>
      <c r="N120" s="304">
        <f t="shared" ca="1" si="46"/>
        <v>71.483176491807811</v>
      </c>
      <c r="P120" s="310">
        <f t="shared" ca="1" si="47"/>
        <v>11</v>
      </c>
      <c r="Q120" s="304">
        <f t="shared" ca="1" si="48"/>
        <v>1207.6825000000047</v>
      </c>
      <c r="R120" s="306">
        <f t="shared" ca="1" si="49"/>
        <v>0.59349352123308163</v>
      </c>
      <c r="S120" s="307">
        <f t="shared" ca="1" si="50"/>
        <v>4.5454653056943197</v>
      </c>
      <c r="T120" s="304">
        <f t="shared" ca="1" si="30"/>
        <v>44.591014648861275</v>
      </c>
      <c r="U120" s="311">
        <f t="shared" ca="1" si="31"/>
        <v>0</v>
      </c>
      <c r="V120" s="306">
        <f t="shared" ca="1" si="32"/>
        <v>1.1558163377895063</v>
      </c>
      <c r="W120" s="304">
        <f t="shared" ca="1" si="33"/>
        <v>284.80291291841343</v>
      </c>
      <c r="Y120" s="314" t="str">
        <f t="shared" ca="1" si="51"/>
        <v/>
      </c>
      <c r="Z120" s="315" t="str">
        <f t="shared" ca="1" si="52"/>
        <v/>
      </c>
      <c r="AA120" s="316" t="str">
        <f t="shared" ca="1" si="53"/>
        <v/>
      </c>
      <c r="AC120" s="310" t="e">
        <f t="shared" ca="1" si="54"/>
        <v>#N/A</v>
      </c>
      <c r="AD120" s="323" t="e">
        <f t="shared" ca="1" si="55"/>
        <v>#N/A</v>
      </c>
      <c r="AE120" s="324">
        <f t="shared" ca="1" si="34"/>
        <v>581.17596987533955</v>
      </c>
      <c r="AG120" s="306">
        <f t="shared" ca="1" si="56"/>
        <v>194.43530495609269</v>
      </c>
      <c r="AH120" s="304">
        <f t="shared" ca="1" si="57"/>
        <v>203.73773490737364</v>
      </c>
    </row>
    <row r="121" spans="1:34" x14ac:dyDescent="0.2">
      <c r="A121" s="347">
        <f t="shared" ca="1" si="35"/>
        <v>0.01</v>
      </c>
      <c r="B121" s="304">
        <f t="shared" ca="1" si="36"/>
        <v>4.8699999999999752</v>
      </c>
      <c r="D121" s="306">
        <f t="shared" ca="1" si="37"/>
        <v>64.433553371114144</v>
      </c>
      <c r="E121" s="307">
        <f t="shared" ca="1" si="38"/>
        <v>182.57384541098904</v>
      </c>
      <c r="F121" s="304">
        <f t="shared" ca="1" si="39"/>
        <v>193.61015424864456</v>
      </c>
      <c r="G121" s="306">
        <f t="shared" ca="1" si="40"/>
        <v>107.15926651960125</v>
      </c>
      <c r="H121" s="307">
        <f t="shared" ca="1" si="41"/>
        <v>319.85494753290334</v>
      </c>
      <c r="I121" s="304">
        <f t="shared" ca="1" si="42"/>
        <v>337.32817235193284</v>
      </c>
      <c r="J121" s="306">
        <f t="shared" ca="1" si="43"/>
        <v>162.17678359559739</v>
      </c>
      <c r="K121" s="307">
        <f t="shared" ca="1" si="44"/>
        <v>584.36539065839804</v>
      </c>
      <c r="L121" s="304">
        <f t="shared" ca="1" si="29"/>
        <v>606.45215717050212</v>
      </c>
      <c r="M121" s="306">
        <f t="shared" ca="1" si="45"/>
        <v>1.2475244317254319</v>
      </c>
      <c r="N121" s="304">
        <f t="shared" ca="1" si="46"/>
        <v>71.477884777323666</v>
      </c>
      <c r="P121" s="310">
        <f t="shared" ca="1" si="47"/>
        <v>11</v>
      </c>
      <c r="Q121" s="304">
        <f t="shared" ca="1" si="48"/>
        <v>1205.8175000000047</v>
      </c>
      <c r="R121" s="306">
        <f t="shared" ca="1" si="49"/>
        <v>0.59257700102425226</v>
      </c>
      <c r="S121" s="307">
        <f t="shared" ca="1" si="50"/>
        <v>4.5395395356840771</v>
      </c>
      <c r="T121" s="304">
        <f t="shared" ca="1" si="30"/>
        <v>44.532882845060797</v>
      </c>
      <c r="U121" s="311">
        <f t="shared" ca="1" si="31"/>
        <v>0</v>
      </c>
      <c r="V121" s="306">
        <f t="shared" ca="1" si="32"/>
        <v>1.1554474449446568</v>
      </c>
      <c r="W121" s="304">
        <f t="shared" ca="1" si="33"/>
        <v>288.00816062531874</v>
      </c>
      <c r="Y121" s="314" t="str">
        <f t="shared" ca="1" si="51"/>
        <v/>
      </c>
      <c r="Z121" s="315" t="str">
        <f t="shared" ca="1" si="52"/>
        <v/>
      </c>
      <c r="AA121" s="316" t="str">
        <f t="shared" ca="1" si="53"/>
        <v/>
      </c>
      <c r="AC121" s="310" t="e">
        <f t="shared" ca="1" si="54"/>
        <v>#N/A</v>
      </c>
      <c r="AD121" s="323" t="e">
        <f t="shared" ca="1" si="55"/>
        <v>#N/A</v>
      </c>
      <c r="AE121" s="324">
        <f t="shared" ca="1" si="34"/>
        <v>584.36539065839804</v>
      </c>
      <c r="AG121" s="306">
        <f t="shared" ca="1" si="56"/>
        <v>193.5850860713316</v>
      </c>
      <c r="AH121" s="304">
        <f t="shared" ca="1" si="57"/>
        <v>202.88722674221643</v>
      </c>
    </row>
    <row r="122" spans="1:34" x14ac:dyDescent="0.2">
      <c r="A122" s="347">
        <f t="shared" ca="1" si="35"/>
        <v>0.01</v>
      </c>
      <c r="B122" s="304">
        <f t="shared" ca="1" si="36"/>
        <v>4.879999999999975</v>
      </c>
      <c r="D122" s="306">
        <f t="shared" ca="1" si="37"/>
        <v>64.180161518656007</v>
      </c>
      <c r="E122" s="307">
        <f t="shared" ca="1" si="38"/>
        <v>181.75852096825429</v>
      </c>
      <c r="F122" s="304">
        <f t="shared" ca="1" si="39"/>
        <v>192.75697932144536</v>
      </c>
      <c r="G122" s="306">
        <f t="shared" ca="1" si="40"/>
        <v>107.80106813478781</v>
      </c>
      <c r="H122" s="307">
        <f t="shared" ca="1" si="41"/>
        <v>321.67253274258587</v>
      </c>
      <c r="I122" s="304">
        <f t="shared" ca="1" si="42"/>
        <v>339.25549164609134</v>
      </c>
      <c r="J122" s="306">
        <f t="shared" ca="1" si="43"/>
        <v>163.25158526886932</v>
      </c>
      <c r="K122" s="307">
        <f t="shared" ca="1" si="44"/>
        <v>587.57302805977554</v>
      </c>
      <c r="L122" s="304">
        <f t="shared" ca="1" si="29"/>
        <v>609.83042183555642</v>
      </c>
      <c r="M122" s="306">
        <f t="shared" ca="1" si="45"/>
        <v>1.2474325732484497</v>
      </c>
      <c r="N122" s="304">
        <f t="shared" ca="1" si="46"/>
        <v>71.472621674280091</v>
      </c>
      <c r="P122" s="310">
        <f t="shared" ca="1" si="47"/>
        <v>11</v>
      </c>
      <c r="Q122" s="304">
        <f t="shared" ca="1" si="48"/>
        <v>1203.9525000000046</v>
      </c>
      <c r="R122" s="306">
        <f t="shared" ca="1" si="49"/>
        <v>0.59166048081542277</v>
      </c>
      <c r="S122" s="307">
        <f t="shared" ca="1" si="50"/>
        <v>4.5336229308759233</v>
      </c>
      <c r="T122" s="304">
        <f t="shared" ca="1" si="30"/>
        <v>44.474840951892809</v>
      </c>
      <c r="U122" s="311">
        <f t="shared" ca="1" si="31"/>
        <v>0</v>
      </c>
      <c r="V122" s="306">
        <f t="shared" ca="1" si="32"/>
        <v>1.1550765604190252</v>
      </c>
      <c r="W122" s="304">
        <f t="shared" ca="1" si="33"/>
        <v>291.21511616483519</v>
      </c>
      <c r="Y122" s="314" t="str">
        <f t="shared" ca="1" si="51"/>
        <v/>
      </c>
      <c r="Z122" s="315" t="str">
        <f t="shared" ca="1" si="52"/>
        <v/>
      </c>
      <c r="AA122" s="316" t="str">
        <f t="shared" ca="1" si="53"/>
        <v/>
      </c>
      <c r="AC122" s="310" t="e">
        <f t="shared" ca="1" si="54"/>
        <v>#N/A</v>
      </c>
      <c r="AD122" s="323" t="e">
        <f t="shared" ca="1" si="55"/>
        <v>#N/A</v>
      </c>
      <c r="AE122" s="324">
        <f t="shared" ca="1" si="34"/>
        <v>587.57302805977554</v>
      </c>
      <c r="AG122" s="306">
        <f t="shared" ca="1" si="56"/>
        <v>192.73178628430466</v>
      </c>
      <c r="AH122" s="304">
        <f t="shared" ca="1" si="57"/>
        <v>202.03363917557209</v>
      </c>
    </row>
    <row r="123" spans="1:34" x14ac:dyDescent="0.2">
      <c r="A123" s="347">
        <f t="shared" ca="1" si="35"/>
        <v>0.01</v>
      </c>
      <c r="B123" s="304">
        <f t="shared" ca="1" si="36"/>
        <v>4.8899999999999748</v>
      </c>
      <c r="D123" s="306">
        <f t="shared" ca="1" si="37"/>
        <v>63.925566228248066</v>
      </c>
      <c r="E123" s="307">
        <f t="shared" ca="1" si="38"/>
        <v>180.94041788949284</v>
      </c>
      <c r="F123" s="304">
        <f t="shared" ca="1" si="39"/>
        <v>191.90078906462691</v>
      </c>
      <c r="G123" s="306">
        <f t="shared" ca="1" si="40"/>
        <v>108.44032379707029</v>
      </c>
      <c r="H123" s="307">
        <f t="shared" ca="1" si="41"/>
        <v>323.48193692148078</v>
      </c>
      <c r="I123" s="304">
        <f t="shared" ca="1" si="42"/>
        <v>341.17424776745139</v>
      </c>
      <c r="J123" s="306">
        <f t="shared" ca="1" si="43"/>
        <v>164.3327922285286</v>
      </c>
      <c r="K123" s="307">
        <f t="shared" ca="1" si="44"/>
        <v>590.79880040809587</v>
      </c>
      <c r="L123" s="304">
        <f t="shared" ca="1" si="29"/>
        <v>613.22792595026999</v>
      </c>
      <c r="M123" s="306">
        <f t="shared" ca="1" si="45"/>
        <v>1.2473412063373102</v>
      </c>
      <c r="N123" s="304">
        <f t="shared" ca="1" si="46"/>
        <v>71.467386735884645</v>
      </c>
      <c r="P123" s="310">
        <f t="shared" ca="1" si="47"/>
        <v>11</v>
      </c>
      <c r="Q123" s="304">
        <f t="shared" ca="1" si="48"/>
        <v>1202.0875000000046</v>
      </c>
      <c r="R123" s="306">
        <f t="shared" ca="1" si="49"/>
        <v>0.59074396060659329</v>
      </c>
      <c r="S123" s="307">
        <f t="shared" ca="1" si="50"/>
        <v>4.5277154912698574</v>
      </c>
      <c r="T123" s="304">
        <f t="shared" ca="1" si="30"/>
        <v>44.416888969357302</v>
      </c>
      <c r="U123" s="311">
        <f t="shared" ca="1" si="31"/>
        <v>0</v>
      </c>
      <c r="V123" s="306">
        <f t="shared" ca="1" si="32"/>
        <v>1.1547036955666266</v>
      </c>
      <c r="W123" s="304">
        <f t="shared" ca="1" si="33"/>
        <v>294.4234595512329</v>
      </c>
      <c r="Y123" s="314" t="str">
        <f t="shared" ca="1" si="51"/>
        <v/>
      </c>
      <c r="Z123" s="315" t="str">
        <f t="shared" ca="1" si="52"/>
        <v/>
      </c>
      <c r="AA123" s="316" t="str">
        <f t="shared" ca="1" si="53"/>
        <v/>
      </c>
      <c r="AC123" s="310" t="e">
        <f t="shared" ca="1" si="54"/>
        <v>#N/A</v>
      </c>
      <c r="AD123" s="323" t="e">
        <f t="shared" ca="1" si="55"/>
        <v>#N/A</v>
      </c>
      <c r="AE123" s="324">
        <f t="shared" ca="1" si="34"/>
        <v>590.79880040809587</v>
      </c>
      <c r="AG123" s="306">
        <f t="shared" ca="1" si="56"/>
        <v>191.87546973137196</v>
      </c>
      <c r="AH123" s="304">
        <f t="shared" ca="1" si="57"/>
        <v>201.17703632029745</v>
      </c>
    </row>
    <row r="124" spans="1:34" x14ac:dyDescent="0.2">
      <c r="A124" s="347">
        <f t="shared" ca="1" si="35"/>
        <v>0.01</v>
      </c>
      <c r="B124" s="304">
        <f t="shared" ca="1" si="36"/>
        <v>4.8999999999999746</v>
      </c>
      <c r="D124" s="306">
        <f t="shared" ca="1" si="37"/>
        <v>63.669789816959657</v>
      </c>
      <c r="E124" s="307">
        <f t="shared" ca="1" si="38"/>
        <v>180.11959641024353</v>
      </c>
      <c r="F124" s="304">
        <f t="shared" ca="1" si="39"/>
        <v>191.04164767485867</v>
      </c>
      <c r="G124" s="306">
        <f t="shared" ca="1" si="40"/>
        <v>109.07702169523989</v>
      </c>
      <c r="H124" s="307">
        <f t="shared" ca="1" si="41"/>
        <v>325.2831328855832</v>
      </c>
      <c r="I124" s="304">
        <f t="shared" ca="1" si="42"/>
        <v>343.0844111902548</v>
      </c>
      <c r="J124" s="306">
        <f t="shared" ca="1" si="43"/>
        <v>165.42037895599015</v>
      </c>
      <c r="K124" s="307">
        <f t="shared" ca="1" si="44"/>
        <v>594.04262575713119</v>
      </c>
      <c r="L124" s="304">
        <f t="shared" ca="1" si="29"/>
        <v>616.64458401121988</v>
      </c>
      <c r="M124" s="306">
        <f t="shared" ca="1" si="45"/>
        <v>1.2472503233517083</v>
      </c>
      <c r="N124" s="304">
        <f t="shared" ca="1" si="46"/>
        <v>71.462179524380105</v>
      </c>
      <c r="P124" s="310">
        <f t="shared" ca="1" si="47"/>
        <v>11</v>
      </c>
      <c r="Q124" s="304">
        <f t="shared" ca="1" si="48"/>
        <v>1200.2225000000046</v>
      </c>
      <c r="R124" s="306">
        <f t="shared" ca="1" si="49"/>
        <v>0.5898274403977638</v>
      </c>
      <c r="S124" s="307">
        <f t="shared" ca="1" si="50"/>
        <v>4.5218172168658795</v>
      </c>
      <c r="T124" s="304">
        <f t="shared" ca="1" si="30"/>
        <v>44.359026897454278</v>
      </c>
      <c r="U124" s="311">
        <f t="shared" ca="1" si="31"/>
        <v>0</v>
      </c>
      <c r="V124" s="306">
        <f t="shared" ca="1" si="32"/>
        <v>1.1543288617707006</v>
      </c>
      <c r="W124" s="304">
        <f t="shared" ca="1" si="33"/>
        <v>297.63287233592786</v>
      </c>
      <c r="Y124" s="314" t="str">
        <f t="shared" ca="1" si="51"/>
        <v/>
      </c>
      <c r="Z124" s="315" t="str">
        <f t="shared" ca="1" si="52"/>
        <v/>
      </c>
      <c r="AA124" s="316" t="str">
        <f t="shared" ca="1" si="53"/>
        <v/>
      </c>
      <c r="AC124" s="310" t="e">
        <f t="shared" ca="1" si="54"/>
        <v>#N/A</v>
      </c>
      <c r="AD124" s="323" t="e">
        <f t="shared" ca="1" si="55"/>
        <v>#N/A</v>
      </c>
      <c r="AE124" s="324">
        <f t="shared" ca="1" si="34"/>
        <v>594.04262575713119</v>
      </c>
      <c r="AG124" s="306">
        <f t="shared" ca="1" si="56"/>
        <v>191.01620059132964</v>
      </c>
      <c r="AH124" s="304">
        <f t="shared" ca="1" si="57"/>
        <v>200.31748233215646</v>
      </c>
    </row>
    <row r="125" spans="1:34" x14ac:dyDescent="0.2">
      <c r="A125" s="347">
        <f t="shared" ca="1" si="35"/>
        <v>0.01</v>
      </c>
      <c r="B125" s="304">
        <f t="shared" ca="1" si="36"/>
        <v>4.9099999999999744</v>
      </c>
      <c r="D125" s="306">
        <f t="shared" ca="1" si="37"/>
        <v>63.335794584450412</v>
      </c>
      <c r="E125" s="307">
        <f t="shared" ca="1" si="38"/>
        <v>179.0663129579184</v>
      </c>
      <c r="F125" s="304">
        <f t="shared" ca="1" si="39"/>
        <v>189.93727204523833</v>
      </c>
      <c r="G125" s="306">
        <f t="shared" ca="1" si="40"/>
        <v>109.7103796410844</v>
      </c>
      <c r="H125" s="307">
        <f t="shared" ca="1" si="41"/>
        <v>327.07379601516237</v>
      </c>
      <c r="I125" s="304">
        <f t="shared" ca="1" si="42"/>
        <v>344.98352923111986</v>
      </c>
      <c r="J125" s="306">
        <f t="shared" ca="1" si="43"/>
        <v>166.51431596267176</v>
      </c>
      <c r="K125" s="307">
        <f t="shared" ca="1" si="44"/>
        <v>597.30441040163487</v>
      </c>
      <c r="L125" s="304">
        <f t="shared" ca="1" si="29"/>
        <v>620.08029811126971</v>
      </c>
      <c r="M125" s="306">
        <f t="shared" ca="1" si="45"/>
        <v>1.2471599161695879</v>
      </c>
      <c r="N125" s="304">
        <f t="shared" ca="1" si="46"/>
        <v>71.456999574406936</v>
      </c>
      <c r="P125" s="310">
        <f t="shared" ca="1" si="47"/>
        <v>12</v>
      </c>
      <c r="Q125" s="304">
        <f t="shared" ca="1" si="48"/>
        <v>1197.2640000000104</v>
      </c>
      <c r="R125" s="306">
        <f t="shared" ca="1" si="49"/>
        <v>0.58837353957319716</v>
      </c>
      <c r="S125" s="307">
        <f t="shared" ca="1" si="50"/>
        <v>4.5159334814701477</v>
      </c>
      <c r="T125" s="304">
        <f t="shared" ca="1" si="30"/>
        <v>44.301307453222151</v>
      </c>
      <c r="U125" s="311">
        <f t="shared" ca="1" si="31"/>
        <v>0</v>
      </c>
      <c r="V125" s="306">
        <f t="shared" ca="1" si="32"/>
        <v>1.1539520717698872</v>
      </c>
      <c r="W125" s="304">
        <f t="shared" ca="1" si="33"/>
        <v>300.83881069527013</v>
      </c>
      <c r="Y125" s="314" t="str">
        <f t="shared" ca="1" si="51"/>
        <v/>
      </c>
      <c r="Z125" s="315" t="str">
        <f t="shared" ca="1" si="52"/>
        <v/>
      </c>
      <c r="AA125" s="316" t="str">
        <f t="shared" ca="1" si="53"/>
        <v/>
      </c>
      <c r="AC125" s="310" t="e">
        <f t="shared" ca="1" si="54"/>
        <v>#N/A</v>
      </c>
      <c r="AD125" s="323" t="e">
        <f t="shared" ca="1" si="55"/>
        <v>#N/A</v>
      </c>
      <c r="AE125" s="324">
        <f t="shared" ca="1" si="34"/>
        <v>597.30441040163487</v>
      </c>
      <c r="AG125" s="306">
        <f t="shared" ca="1" si="56"/>
        <v>189.91166310107792</v>
      </c>
      <c r="AH125" s="304">
        <f t="shared" ca="1" si="57"/>
        <v>199.21266142547574</v>
      </c>
    </row>
    <row r="126" spans="1:34" x14ac:dyDescent="0.2">
      <c r="A126" s="347">
        <f t="shared" ca="1" si="35"/>
        <v>0.01</v>
      </c>
      <c r="B126" s="304">
        <f t="shared" ca="1" si="36"/>
        <v>4.9199999999999742</v>
      </c>
      <c r="D126" s="306">
        <f t="shared" ca="1" si="37"/>
        <v>62.923463742372185</v>
      </c>
      <c r="E126" s="307">
        <f t="shared" ca="1" si="38"/>
        <v>177.78041953887353</v>
      </c>
      <c r="F126" s="304">
        <f t="shared" ca="1" si="39"/>
        <v>188.58748596011219</v>
      </c>
      <c r="G126" s="306">
        <f t="shared" ca="1" si="40"/>
        <v>110.33961427850812</v>
      </c>
      <c r="H126" s="307">
        <f t="shared" ca="1" si="41"/>
        <v>328.85160021055111</v>
      </c>
      <c r="I126" s="304">
        <f t="shared" ca="1" si="42"/>
        <v>346.86914743195325</v>
      </c>
      <c r="J126" s="306">
        <f t="shared" ca="1" si="43"/>
        <v>167.61456593226973</v>
      </c>
      <c r="K126" s="307">
        <f t="shared" ca="1" si="44"/>
        <v>600.58403738276343</v>
      </c>
      <c r="L126" s="304">
        <f t="shared" ca="1" si="29"/>
        <v>623.53494583033898</v>
      </c>
      <c r="M126" s="306">
        <f t="shared" ca="1" si="45"/>
        <v>1.2470699762091466</v>
      </c>
      <c r="N126" s="304">
        <f t="shared" ca="1" si="46"/>
        <v>71.451846394264081</v>
      </c>
      <c r="P126" s="310">
        <f t="shared" ca="1" si="47"/>
        <v>12</v>
      </c>
      <c r="Q126" s="304">
        <f t="shared" ca="1" si="48"/>
        <v>1193.2120000000104</v>
      </c>
      <c r="R126" s="306">
        <f t="shared" ca="1" si="49"/>
        <v>0.5863822581328878</v>
      </c>
      <c r="S126" s="307">
        <f t="shared" ca="1" si="50"/>
        <v>4.5100696588888187</v>
      </c>
      <c r="T126" s="304">
        <f t="shared" ca="1" si="30"/>
        <v>44.243783353699314</v>
      </c>
      <c r="U126" s="311">
        <f t="shared" ca="1" si="31"/>
        <v>0</v>
      </c>
      <c r="V126" s="306">
        <f t="shared" ca="1" si="32"/>
        <v>1.1535733409830691</v>
      </c>
      <c r="W126" s="304">
        <f t="shared" ca="1" si="33"/>
        <v>304.03664189557588</v>
      </c>
      <c r="Y126" s="314" t="str">
        <f t="shared" ca="1" si="51"/>
        <v/>
      </c>
      <c r="Z126" s="315" t="str">
        <f t="shared" ca="1" si="52"/>
        <v/>
      </c>
      <c r="AA126" s="316" t="str">
        <f t="shared" ca="1" si="53"/>
        <v/>
      </c>
      <c r="AC126" s="310" t="e">
        <f t="shared" ca="1" si="54"/>
        <v>#N/A</v>
      </c>
      <c r="AD126" s="323" t="e">
        <f t="shared" ca="1" si="55"/>
        <v>#N/A</v>
      </c>
      <c r="AE126" s="324">
        <f t="shared" ca="1" si="34"/>
        <v>600.58403738276343</v>
      </c>
      <c r="AG126" s="306">
        <f t="shared" ca="1" si="56"/>
        <v>188.56167978870326</v>
      </c>
      <c r="AH126" s="304">
        <f t="shared" ca="1" si="57"/>
        <v>197.86239610423252</v>
      </c>
    </row>
    <row r="127" spans="1:34" x14ac:dyDescent="0.2">
      <c r="A127" s="347">
        <f t="shared" ca="1" si="35"/>
        <v>0.01</v>
      </c>
      <c r="B127" s="304">
        <f t="shared" ca="1" si="36"/>
        <v>4.929999999999974</v>
      </c>
      <c r="D127" s="306">
        <f t="shared" ca="1" si="37"/>
        <v>62.509991719508896</v>
      </c>
      <c r="E127" s="307">
        <f t="shared" ca="1" si="38"/>
        <v>176.49218113888028</v>
      </c>
      <c r="F127" s="304">
        <f t="shared" ca="1" si="39"/>
        <v>187.23511707992282</v>
      </c>
      <c r="G127" s="306">
        <f t="shared" ca="1" si="40"/>
        <v>110.96471419570321</v>
      </c>
      <c r="H127" s="307">
        <f t="shared" ca="1" si="41"/>
        <v>330.61652202193994</v>
      </c>
      <c r="I127" s="304">
        <f t="shared" ca="1" si="42"/>
        <v>348.74123993359029</v>
      </c>
      <c r="J127" s="306">
        <f t="shared" ca="1" si="43"/>
        <v>168.72108757464079</v>
      </c>
      <c r="K127" s="307">
        <f t="shared" ca="1" si="44"/>
        <v>603.88137799392587</v>
      </c>
      <c r="L127" s="304">
        <f t="shared" ca="1" si="29"/>
        <v>627.00839235229728</v>
      </c>
      <c r="M127" s="306">
        <f t="shared" ca="1" si="45"/>
        <v>1.2469804950731094</v>
      </c>
      <c r="N127" s="304">
        <f t="shared" ca="1" si="46"/>
        <v>71.446719502823115</v>
      </c>
      <c r="P127" s="310">
        <f t="shared" ca="1" si="47"/>
        <v>12</v>
      </c>
      <c r="Q127" s="304">
        <f t="shared" ca="1" si="48"/>
        <v>1189.1600000000105</v>
      </c>
      <c r="R127" s="306">
        <f t="shared" ca="1" si="49"/>
        <v>0.58439097669257856</v>
      </c>
      <c r="S127" s="307">
        <f t="shared" ca="1" si="50"/>
        <v>4.5042257491218933</v>
      </c>
      <c r="T127" s="304">
        <f t="shared" ca="1" si="30"/>
        <v>44.186454598885774</v>
      </c>
      <c r="U127" s="311">
        <f t="shared" ca="1" si="31"/>
        <v>0</v>
      </c>
      <c r="V127" s="306">
        <f t="shared" ca="1" si="32"/>
        <v>1.1531926861768231</v>
      </c>
      <c r="W127" s="304">
        <f t="shared" ca="1" si="33"/>
        <v>307.22592774002584</v>
      </c>
      <c r="Y127" s="314" t="str">
        <f t="shared" ca="1" si="51"/>
        <v/>
      </c>
      <c r="Z127" s="315" t="str">
        <f t="shared" ca="1" si="52"/>
        <v/>
      </c>
      <c r="AA127" s="316" t="str">
        <f t="shared" ca="1" si="53"/>
        <v/>
      </c>
      <c r="AC127" s="310" t="e">
        <f t="shared" ca="1" si="54"/>
        <v>#N/A</v>
      </c>
      <c r="AD127" s="323" t="e">
        <f t="shared" ca="1" si="55"/>
        <v>#N/A</v>
      </c>
      <c r="AE127" s="324">
        <f t="shared" ca="1" si="34"/>
        <v>603.88137799392587</v>
      </c>
      <c r="AG127" s="306">
        <f t="shared" ca="1" si="56"/>
        <v>187.20911054735291</v>
      </c>
      <c r="AH127" s="304">
        <f t="shared" ca="1" si="57"/>
        <v>196.50954623599648</v>
      </c>
    </row>
    <row r="128" spans="1:34" x14ac:dyDescent="0.2">
      <c r="A128" s="347">
        <f t="shared" ca="1" si="35"/>
        <v>0.01</v>
      </c>
      <c r="B128" s="304">
        <f t="shared" ca="1" si="36"/>
        <v>4.9399999999999737</v>
      </c>
      <c r="D128" s="306">
        <f t="shared" ca="1" si="37"/>
        <v>62.095414730778906</v>
      </c>
      <c r="E128" s="307">
        <f t="shared" ca="1" si="38"/>
        <v>175.20169674165678</v>
      </c>
      <c r="F128" s="304">
        <f t="shared" ca="1" si="39"/>
        <v>185.8802707974757</v>
      </c>
      <c r="G128" s="306">
        <f t="shared" ca="1" si="40"/>
        <v>111.58566834301099</v>
      </c>
      <c r="H128" s="307">
        <f t="shared" ca="1" si="41"/>
        <v>332.36853898935652</v>
      </c>
      <c r="I128" s="304">
        <f t="shared" ca="1" si="42"/>
        <v>350.59978193016013</v>
      </c>
      <c r="J128" s="306">
        <f t="shared" ca="1" si="43"/>
        <v>169.83383948733436</v>
      </c>
      <c r="K128" s="307">
        <f t="shared" ca="1" si="44"/>
        <v>607.19630329898234</v>
      </c>
      <c r="L128" s="304">
        <f t="shared" ca="1" si="29"/>
        <v>630.50050259691261</v>
      </c>
      <c r="M128" s="306">
        <f t="shared" ca="1" si="45"/>
        <v>1.2468914645432825</v>
      </c>
      <c r="N128" s="304">
        <f t="shared" ca="1" si="46"/>
        <v>71.44161842921622</v>
      </c>
      <c r="P128" s="310">
        <f t="shared" ca="1" si="47"/>
        <v>12</v>
      </c>
      <c r="Q128" s="304">
        <f t="shared" ca="1" si="48"/>
        <v>1185.1080000000106</v>
      </c>
      <c r="R128" s="306">
        <f t="shared" ca="1" si="49"/>
        <v>0.5823996952522692</v>
      </c>
      <c r="S128" s="307">
        <f t="shared" ca="1" si="50"/>
        <v>4.4984017521693707</v>
      </c>
      <c r="T128" s="304">
        <f t="shared" ca="1" si="30"/>
        <v>44.129321188781532</v>
      </c>
      <c r="U128" s="311">
        <f t="shared" ca="1" si="31"/>
        <v>0</v>
      </c>
      <c r="V128" s="306">
        <f t="shared" ca="1" si="32"/>
        <v>1.1528101241339488</v>
      </c>
      <c r="W128" s="304">
        <f t="shared" ca="1" si="33"/>
        <v>310.40623450997668</v>
      </c>
      <c r="Y128" s="314" t="str">
        <f t="shared" ca="1" si="51"/>
        <v/>
      </c>
      <c r="Z128" s="315" t="str">
        <f t="shared" ca="1" si="52"/>
        <v/>
      </c>
      <c r="AA128" s="316" t="str">
        <f t="shared" ca="1" si="53"/>
        <v/>
      </c>
      <c r="AC128" s="310" t="e">
        <f t="shared" ca="1" si="54"/>
        <v>#N/A</v>
      </c>
      <c r="AD128" s="323" t="e">
        <f t="shared" ca="1" si="55"/>
        <v>#N/A</v>
      </c>
      <c r="AE128" s="324">
        <f t="shared" ca="1" si="34"/>
        <v>607.19630329898234</v>
      </c>
      <c r="AG128" s="306">
        <f t="shared" ca="1" si="56"/>
        <v>185.85406070666107</v>
      </c>
      <c r="AH128" s="304">
        <f t="shared" ca="1" si="57"/>
        <v>195.15421712536525</v>
      </c>
    </row>
    <row r="129" spans="1:34" x14ac:dyDescent="0.2">
      <c r="A129" s="347">
        <f t="shared" ca="1" si="35"/>
        <v>0.01</v>
      </c>
      <c r="B129" s="304">
        <f t="shared" ca="1" si="36"/>
        <v>4.9499999999999735</v>
      </c>
      <c r="D129" s="306">
        <f t="shared" ca="1" si="37"/>
        <v>61.679768834806175</v>
      </c>
      <c r="E129" s="307">
        <f t="shared" ca="1" si="38"/>
        <v>173.90906497712697</v>
      </c>
      <c r="F129" s="304">
        <f t="shared" ca="1" si="39"/>
        <v>184.52305212285455</v>
      </c>
      <c r="G129" s="306">
        <f t="shared" ca="1" si="40"/>
        <v>112.20246603135905</v>
      </c>
      <c r="H129" s="307">
        <f t="shared" ca="1" si="41"/>
        <v>334.10762963912777</v>
      </c>
      <c r="I129" s="304">
        <f t="shared" ca="1" si="42"/>
        <v>352.44474966524166</v>
      </c>
      <c r="J129" s="306">
        <f t="shared" ca="1" si="43"/>
        <v>170.95278015920621</v>
      </c>
      <c r="K129" s="307">
        <f t="shared" ca="1" si="44"/>
        <v>610.5286841421248</v>
      </c>
      <c r="L129" s="304">
        <f t="shared" ca="1" si="29"/>
        <v>634.01114123055936</v>
      </c>
      <c r="M129" s="306">
        <f t="shared" ca="1" si="45"/>
        <v>1.2468028765753059</v>
      </c>
      <c r="N129" s="304">
        <f t="shared" ca="1" si="46"/>
        <v>71.436542712535513</v>
      </c>
      <c r="P129" s="310">
        <f t="shared" ca="1" si="47"/>
        <v>12</v>
      </c>
      <c r="Q129" s="304">
        <f t="shared" ca="1" si="48"/>
        <v>1181.0560000000107</v>
      </c>
      <c r="R129" s="306">
        <f t="shared" ca="1" si="49"/>
        <v>0.58040841381195984</v>
      </c>
      <c r="S129" s="307">
        <f t="shared" ca="1" si="50"/>
        <v>4.4925976680312507</v>
      </c>
      <c r="T129" s="304">
        <f t="shared" ca="1" si="30"/>
        <v>44.072383123386572</v>
      </c>
      <c r="U129" s="311">
        <f t="shared" ca="1" si="31"/>
        <v>0</v>
      </c>
      <c r="V129" s="306">
        <f t="shared" ca="1" si="32"/>
        <v>1.1524256716520291</v>
      </c>
      <c r="W129" s="304">
        <f t="shared" ca="1" si="33"/>
        <v>313.57713302487821</v>
      </c>
      <c r="Y129" s="314" t="str">
        <f t="shared" ca="1" si="51"/>
        <v/>
      </c>
      <c r="Z129" s="315" t="str">
        <f t="shared" ca="1" si="52"/>
        <v/>
      </c>
      <c r="AA129" s="316" t="str">
        <f t="shared" ca="1" si="53"/>
        <v/>
      </c>
      <c r="AC129" s="310" t="e">
        <f t="shared" ca="1" si="54"/>
        <v>#N/A</v>
      </c>
      <c r="AD129" s="323" t="e">
        <f t="shared" ca="1" si="55"/>
        <v>#N/A</v>
      </c>
      <c r="AE129" s="324">
        <f t="shared" ca="1" si="34"/>
        <v>610.5286841421248</v>
      </c>
      <c r="AG129" s="306">
        <f t="shared" ca="1" si="56"/>
        <v>184.49663521186176</v>
      </c>
      <c r="AH129" s="304">
        <f t="shared" ca="1" si="57"/>
        <v>193.7965136930614</v>
      </c>
    </row>
    <row r="130" spans="1:34" x14ac:dyDescent="0.2">
      <c r="A130" s="347">
        <f t="shared" ca="1" si="35"/>
        <v>0.01</v>
      </c>
      <c r="B130" s="304">
        <f t="shared" ca="1" si="36"/>
        <v>4.9599999999999733</v>
      </c>
      <c r="D130" s="306">
        <f t="shared" ca="1" si="37"/>
        <v>61.263089928708141</v>
      </c>
      <c r="E130" s="307">
        <f t="shared" ca="1" si="38"/>
        <v>172.61438410158246</v>
      </c>
      <c r="F130" s="304">
        <f t="shared" ca="1" si="39"/>
        <v>183.16356566299319</v>
      </c>
      <c r="G130" s="306">
        <f t="shared" ca="1" si="40"/>
        <v>112.81509693064613</v>
      </c>
      <c r="H130" s="307">
        <f t="shared" ca="1" si="41"/>
        <v>335.83377348014358</v>
      </c>
      <c r="I130" s="304">
        <f t="shared" ca="1" si="42"/>
        <v>354.2761204278147</v>
      </c>
      <c r="J130" s="306">
        <f t="shared" ca="1" si="43"/>
        <v>172.07786797401624</v>
      </c>
      <c r="K130" s="307">
        <f t="shared" ca="1" si="44"/>
        <v>613.87839115772113</v>
      </c>
      <c r="L130" s="304">
        <f t="shared" ca="1" si="29"/>
        <v>637.5401726768871</v>
      </c>
      <c r="M130" s="306">
        <f t="shared" ca="1" si="45"/>
        <v>1.2467147232935953</v>
      </c>
      <c r="N130" s="304">
        <f t="shared" ca="1" si="46"/>
        <v>71.431491901543282</v>
      </c>
      <c r="P130" s="310">
        <f t="shared" ca="1" si="47"/>
        <v>12</v>
      </c>
      <c r="Q130" s="304">
        <f t="shared" ca="1" si="48"/>
        <v>1177.0040000000108</v>
      </c>
      <c r="R130" s="306">
        <f t="shared" ca="1" si="49"/>
        <v>0.57841713237165049</v>
      </c>
      <c r="S130" s="307">
        <f t="shared" ca="1" si="50"/>
        <v>4.4868134967075344</v>
      </c>
      <c r="T130" s="304">
        <f t="shared" ca="1" si="30"/>
        <v>44.015640402700917</v>
      </c>
      <c r="U130" s="311">
        <f t="shared" ca="1" si="31"/>
        <v>0</v>
      </c>
      <c r="V130" s="306">
        <f t="shared" ca="1" si="32"/>
        <v>1.1520393455420039</v>
      </c>
      <c r="W130" s="304">
        <f t="shared" ca="1" si="33"/>
        <v>316.73819870020299</v>
      </c>
      <c r="Y130" s="314" t="str">
        <f t="shared" ca="1" si="51"/>
        <v/>
      </c>
      <c r="Z130" s="315" t="str">
        <f t="shared" ca="1" si="52"/>
        <v/>
      </c>
      <c r="AA130" s="316" t="str">
        <f t="shared" ca="1" si="53"/>
        <v/>
      </c>
      <c r="AC130" s="310" t="e">
        <f t="shared" ca="1" si="54"/>
        <v>#N/A</v>
      </c>
      <c r="AD130" s="323" t="e">
        <f t="shared" ca="1" si="55"/>
        <v>#N/A</v>
      </c>
      <c r="AE130" s="324">
        <f t="shared" ca="1" si="34"/>
        <v>613.87839115772113</v>
      </c>
      <c r="AG130" s="306">
        <f t="shared" ca="1" si="56"/>
        <v>183.13693860330235</v>
      </c>
      <c r="AH130" s="304">
        <f t="shared" ca="1" si="57"/>
        <v>192.43654045543084</v>
      </c>
    </row>
    <row r="131" spans="1:34" x14ac:dyDescent="0.2">
      <c r="A131" s="347">
        <f t="shared" ca="1" si="35"/>
        <v>0.01</v>
      </c>
      <c r="B131" s="304">
        <f t="shared" ca="1" si="36"/>
        <v>4.9699999999999731</v>
      </c>
      <c r="D131" s="306">
        <f t="shared" ca="1" si="37"/>
        <v>60.845413742921181</v>
      </c>
      <c r="E131" s="307">
        <f t="shared" ca="1" si="38"/>
        <v>171.31775197815688</v>
      </c>
      <c r="F131" s="304">
        <f t="shared" ca="1" si="39"/>
        <v>181.80191560155941</v>
      </c>
      <c r="G131" s="306">
        <f t="shared" ca="1" si="40"/>
        <v>113.42355106807534</v>
      </c>
      <c r="H131" s="307">
        <f t="shared" ca="1" si="41"/>
        <v>337.54695099992517</v>
      </c>
      <c r="I131" s="304">
        <f t="shared" ca="1" si="42"/>
        <v>356.0938725480097</v>
      </c>
      <c r="J131" s="306">
        <f t="shared" ca="1" si="43"/>
        <v>173.20906121400986</v>
      </c>
      <c r="K131" s="307">
        <f t="shared" ca="1" si="44"/>
        <v>617.24529478012141</v>
      </c>
      <c r="L131" s="304">
        <f t="shared" ca="1" si="29"/>
        <v>641.08746112744836</v>
      </c>
      <c r="M131" s="306">
        <f t="shared" ca="1" si="45"/>
        <v>1.2466269969864667</v>
      </c>
      <c r="N131" s="304">
        <f t="shared" ca="1" si="46"/>
        <v>71.426465554392536</v>
      </c>
      <c r="P131" s="310">
        <f t="shared" ca="1" si="47"/>
        <v>12</v>
      </c>
      <c r="Q131" s="304">
        <f t="shared" ca="1" si="48"/>
        <v>1172.9520000000109</v>
      </c>
      <c r="R131" s="306">
        <f t="shared" ca="1" si="49"/>
        <v>0.57642585093134113</v>
      </c>
      <c r="S131" s="307">
        <f t="shared" ca="1" si="50"/>
        <v>4.4810492381982208</v>
      </c>
      <c r="T131" s="304">
        <f t="shared" ca="1" si="30"/>
        <v>43.959093026724545</v>
      </c>
      <c r="U131" s="311">
        <f t="shared" ca="1" si="31"/>
        <v>0</v>
      </c>
      <c r="V131" s="306">
        <f t="shared" ca="1" si="32"/>
        <v>1.1516511626267469</v>
      </c>
      <c r="W131" s="304">
        <f t="shared" ca="1" si="33"/>
        <v>319.88901160338423</v>
      </c>
      <c r="Y131" s="314" t="str">
        <f t="shared" ca="1" si="51"/>
        <v/>
      </c>
      <c r="Z131" s="315" t="str">
        <f t="shared" ca="1" si="52"/>
        <v/>
      </c>
      <c r="AA131" s="316" t="str">
        <f t="shared" ca="1" si="53"/>
        <v/>
      </c>
      <c r="AC131" s="310" t="e">
        <f t="shared" ca="1" si="54"/>
        <v>#N/A</v>
      </c>
      <c r="AD131" s="323" t="e">
        <f t="shared" ca="1" si="55"/>
        <v>#N/A</v>
      </c>
      <c r="AE131" s="324">
        <f t="shared" ca="1" si="34"/>
        <v>617.24529478012141</v>
      </c>
      <c r="AG131" s="306">
        <f t="shared" ca="1" si="56"/>
        <v>181.77507499626739</v>
      </c>
      <c r="AH131" s="304">
        <f t="shared" ca="1" si="57"/>
        <v>191.07440150425168</v>
      </c>
    </row>
    <row r="132" spans="1:34" x14ac:dyDescent="0.2">
      <c r="A132" s="347">
        <f t="shared" ca="1" si="35"/>
        <v>0.01</v>
      </c>
      <c r="B132" s="304">
        <f t="shared" ca="1" si="36"/>
        <v>4.9799999999999729</v>
      </c>
      <c r="D132" s="306">
        <f t="shared" ca="1" si="37"/>
        <v>60.426775836068508</v>
      </c>
      <c r="E132" s="307">
        <f t="shared" ca="1" si="38"/>
        <v>170.01926605761921</v>
      </c>
      <c r="F132" s="304">
        <f t="shared" ca="1" si="39"/>
        <v>180.43820567915759</v>
      </c>
      <c r="G132" s="306">
        <f t="shared" ca="1" si="40"/>
        <v>114.02781882643603</v>
      </c>
      <c r="H132" s="307">
        <f t="shared" ca="1" si="41"/>
        <v>339.24714366050137</v>
      </c>
      <c r="I132" s="304">
        <f t="shared" ca="1" si="42"/>
        <v>357.89798539265814</v>
      </c>
      <c r="J132" s="306">
        <f t="shared" ca="1" si="43"/>
        <v>174.34631806348241</v>
      </c>
      <c r="K132" s="307">
        <f t="shared" ca="1" si="44"/>
        <v>620.62926525342357</v>
      </c>
      <c r="L132" s="304">
        <f t="shared" ref="L132:L195" ca="1" si="58">SQRT(pos_x^2+pos_z^2)</f>
        <v>644.65287055228202</v>
      </c>
      <c r="M132" s="306">
        <f t="shared" ca="1" si="45"/>
        <v>1.2465396901014316</v>
      </c>
      <c r="N132" s="304">
        <f t="shared" ca="1" si="46"/>
        <v>71.421463238357589</v>
      </c>
      <c r="P132" s="310">
        <f t="shared" ca="1" si="47"/>
        <v>12</v>
      </c>
      <c r="Q132" s="304">
        <f t="shared" ca="1" si="48"/>
        <v>1168.900000000011</v>
      </c>
      <c r="R132" s="306">
        <f t="shared" ca="1" si="49"/>
        <v>0.57443456949103178</v>
      </c>
      <c r="S132" s="307">
        <f t="shared" ca="1" si="50"/>
        <v>4.4753048925033108</v>
      </c>
      <c r="T132" s="304">
        <f t="shared" ref="T132:T195" ca="1" si="59">m*g</f>
        <v>43.902740995457478</v>
      </c>
      <c r="U132" s="311">
        <f t="shared" ref="U132:U195" ca="1" si="60">IF(pos_xz&lt;L_rampe,Poids*COS(Beta),0)</f>
        <v>0</v>
      </c>
      <c r="V132" s="306">
        <f t="shared" ref="V132:V195" ca="1" si="61">Rho_moyen*(20000-Alt_rampe-pos_z)/(20000+Alt_rampe+pos_z)</f>
        <v>1.1512611397396557</v>
      </c>
      <c r="W132" s="304">
        <f t="shared" ref="W132:W195" ca="1" si="62">1/2*Rho*Sref*Cx*vit_xz^2</f>
        <v>323.02915650776032</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620.62926525342357</v>
      </c>
      <c r="AG132" s="306">
        <f t="shared" ca="1" si="56"/>
        <v>180.41114806111807</v>
      </c>
      <c r="AH132" s="304">
        <f t="shared" ca="1" si="57"/>
        <v>189.71020048685961</v>
      </c>
    </row>
    <row r="133" spans="1:34" x14ac:dyDescent="0.2">
      <c r="A133" s="347">
        <f t="shared" ref="A133:A196" ca="1" si="64">IF(B132+0.01&lt;=T_ini+ROUNDUP(Temps_fin_propu,0), 0.01, IF(K132&gt;0, 0.1, 0.0001))</f>
        <v>0.01</v>
      </c>
      <c r="B133" s="304">
        <f t="shared" ref="B133:B196" ca="1" si="65">B132+pas</f>
        <v>4.9899999999999727</v>
      </c>
      <c r="D133" s="306">
        <f t="shared" ref="D133:D196" ca="1" si="66">IF(AND(L132&lt;L_rampe,Poussee&lt;Poids*SIN(M132)),0,(-W132+Poussee)/m*COS(M132)-U132/m*SIN(M132))</f>
        <v>60.007211589874942</v>
      </c>
      <c r="E133" s="307">
        <f t="shared" ref="E133:E196" ca="1" si="67">IF(AND(L132&lt;L_rampe,Poussee&lt;Poids*SIN(M132)),0,(-W132+Poussee)/m*SIN(M132)+U132/m*COS(M132)-Poids/m)</f>
        <v>168.71902335948926</v>
      </c>
      <c r="F133" s="304">
        <f t="shared" ref="F133:F196" ca="1" si="68">SQRT(acc_x^2+acc_z^2)</f>
        <v>179.0725391738552</v>
      </c>
      <c r="G133" s="306">
        <f t="shared" ref="G133:G196" ca="1" si="69">G132+acc_x*pas</f>
        <v>114.62789094233479</v>
      </c>
      <c r="H133" s="307">
        <f t="shared" ref="H133:H196" ca="1" si="70">H132+acc_z*pas</f>
        <v>340.93433389409626</v>
      </c>
      <c r="I133" s="304">
        <f t="shared" ref="I133:I196" ca="1" si="71">SQRT(vit_x^2+vit_z^2)</f>
        <v>359.68843936064849</v>
      </c>
      <c r="J133" s="306">
        <f t="shared" ref="J133:J196" ca="1" si="72">J132+0.5*(vit_x+G132)*pas*(K132&gt;=0)</f>
        <v>175.48959661232627</v>
      </c>
      <c r="K133" s="307">
        <f t="shared" ref="K133:K196" ca="1" si="73">K132+0.5*(vit_z+H132)*pas</f>
        <v>624.0301726411966</v>
      </c>
      <c r="L133" s="304">
        <f t="shared" ca="1" si="58"/>
        <v>648.23626471045156</v>
      </c>
      <c r="M133" s="306">
        <f t="shared" ref="M133:M196" ca="1" si="74">IF(AND(L132&gt;L_rampe,G133&gt;0),ATAN2(G133,H133),$M$4)</f>
        <v>1.2464527952406625</v>
      </c>
      <c r="N133" s="304">
        <f t="shared" ref="N133:N196" ca="1" si="75">DEGREES(Beta)</f>
        <v>71.416484529574149</v>
      </c>
      <c r="P133" s="310">
        <f t="shared" ref="P133:P196" ca="1" si="76">MATCH(t-pas/2-T_ini,CdP_t)</f>
        <v>12</v>
      </c>
      <c r="Q133" s="304">
        <f t="shared" ref="Q133:Q196" ca="1" si="77">(INDEX(CdP,2,i_P+1)-INDEX(CdP,2,i_P+0))/(INDEX(CdP,1,i_P+1)-INDEX(CdP,1,i_P+0))*(t-pas/2-T_ini-INDEX(CdP,1,i_P+0))+INDEX(CdP,2,i_P+0)</f>
        <v>1164.8480000000111</v>
      </c>
      <c r="R133" s="306">
        <f t="shared" ref="R133:R196" ca="1" si="78">Poussee/(g*ISP)</f>
        <v>0.57244328805072253</v>
      </c>
      <c r="S133" s="307">
        <f t="shared" ref="S133:S196" ca="1" si="79">S132-Débit*pas</f>
        <v>4.4695804596228035</v>
      </c>
      <c r="T133" s="304">
        <f t="shared" ca="1" si="59"/>
        <v>43.846584308899708</v>
      </c>
      <c r="U133" s="311">
        <f t="shared" ca="1" si="60"/>
        <v>0</v>
      </c>
      <c r="V133" s="306">
        <f t="shared" ca="1" si="61"/>
        <v>1.1508692937232483</v>
      </c>
      <c r="W133" s="304">
        <f t="shared" ca="1" si="62"/>
        <v>326.15822294452641</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624.0301726411966</v>
      </c>
      <c r="AG133" s="306">
        <f t="shared" ref="AG133:AG196" ca="1" si="85">IF(AND(L132&lt;L_rampe,Poussee&lt;Poids*SIN(M132)),0,(-W132+Poussee)/m-Poids*SIN(M132)/m)</f>
        <v>179.04526100375341</v>
      </c>
      <c r="AH133" s="304">
        <f t="shared" ref="AH133:AH196" ca="1" si="86">IF(AND(L132&lt;L_rampe,Poussee&lt;Poids*SIN(M132)), g*SIN(M132), (-W132+Poussee)/m)</f>
        <v>188.34404058659536</v>
      </c>
    </row>
    <row r="134" spans="1:34" x14ac:dyDescent="0.2">
      <c r="A134" s="347">
        <f t="shared" ca="1" si="64"/>
        <v>0.01</v>
      </c>
      <c r="B134" s="304">
        <f t="shared" ca="1" si="65"/>
        <v>4.9999999999999725</v>
      </c>
      <c r="D134" s="306">
        <f t="shared" ca="1" si="66"/>
        <v>59.586756204131319</v>
      </c>
      <c r="E134" s="307">
        <f t="shared" ca="1" si="67"/>
        <v>167.41712045347896</v>
      </c>
      <c r="F134" s="304">
        <f t="shared" ca="1" si="68"/>
        <v>177.70501888203739</v>
      </c>
      <c r="G134" s="306">
        <f t="shared" ca="1" si="69"/>
        <v>115.22375850437609</v>
      </c>
      <c r="H134" s="307">
        <f t="shared" ca="1" si="70"/>
        <v>342.60850509863104</v>
      </c>
      <c r="I134" s="304">
        <f t="shared" ca="1" si="71"/>
        <v>361.465215878089</v>
      </c>
      <c r="J134" s="306">
        <f t="shared" ca="1" si="72"/>
        <v>176.63885485955981</v>
      </c>
      <c r="K134" s="307">
        <f t="shared" ca="1" si="73"/>
        <v>627.44788683616025</v>
      </c>
      <c r="L134" s="304">
        <f t="shared" ca="1" si="58"/>
        <v>651.8375071605343</v>
      </c>
      <c r="M134" s="306">
        <f t="shared" ca="1" si="74"/>
        <v>1.2463663051566145</v>
      </c>
      <c r="N134" s="304">
        <f t="shared" ca="1" si="75"/>
        <v>71.411529012788463</v>
      </c>
      <c r="P134" s="310">
        <f t="shared" ca="1" si="76"/>
        <v>12</v>
      </c>
      <c r="Q134" s="304">
        <f t="shared" ca="1" si="77"/>
        <v>1160.7960000000112</v>
      </c>
      <c r="R134" s="306">
        <f t="shared" ca="1" si="78"/>
        <v>0.57045200661041318</v>
      </c>
      <c r="S134" s="307">
        <f t="shared" ca="1" si="79"/>
        <v>4.4638759395566989</v>
      </c>
      <c r="T134" s="304">
        <f t="shared" ca="1" si="59"/>
        <v>43.79062296705122</v>
      </c>
      <c r="U134" s="311">
        <f t="shared" ca="1" si="60"/>
        <v>0</v>
      </c>
      <c r="V134" s="306">
        <f t="shared" ca="1" si="61"/>
        <v>1.1504756414277686</v>
      </c>
      <c r="W134" s="304">
        <f t="shared" ca="1" si="62"/>
        <v>329.27580525269326</v>
      </c>
      <c r="Y134" s="314" t="str">
        <f t="shared" ca="1" si="80"/>
        <v/>
      </c>
      <c r="Z134" s="315" t="str">
        <f t="shared" ca="1" si="81"/>
        <v/>
      </c>
      <c r="AA134" s="316" t="str">
        <f t="shared" ca="1" si="82"/>
        <v/>
      </c>
      <c r="AC134" s="310">
        <f t="shared" ca="1" si="83"/>
        <v>4.9999999999999725</v>
      </c>
      <c r="AD134" s="323">
        <f t="shared" ca="1" si="84"/>
        <v>176.63885485955981</v>
      </c>
      <c r="AE134" s="324">
        <f t="shared" ca="1" si="63"/>
        <v>627.44788683616025</v>
      </c>
      <c r="AG134" s="306">
        <f t="shared" ca="1" si="85"/>
        <v>177.67751654639659</v>
      </c>
      <c r="AH134" s="304">
        <f t="shared" ca="1" si="86"/>
        <v>186.9760245035778</v>
      </c>
    </row>
    <row r="135" spans="1:34" x14ac:dyDescent="0.2">
      <c r="A135" s="347">
        <f t="shared" ca="1" si="64"/>
        <v>0.01</v>
      </c>
      <c r="B135" s="304">
        <f t="shared" ca="1" si="65"/>
        <v>5.0099999999999723</v>
      </c>
      <c r="D135" s="306">
        <f t="shared" ca="1" si="66"/>
        <v>59.145083888366116</v>
      </c>
      <c r="E135" s="307">
        <f t="shared" ca="1" si="67"/>
        <v>166.05311224309386</v>
      </c>
      <c r="F135" s="304">
        <f t="shared" ca="1" si="68"/>
        <v>176.27188384362208</v>
      </c>
      <c r="G135" s="306">
        <f t="shared" ca="1" si="69"/>
        <v>115.81520934325975</v>
      </c>
      <c r="H135" s="307">
        <f t="shared" ca="1" si="70"/>
        <v>344.26903622106198</v>
      </c>
      <c r="I135" s="304">
        <f t="shared" ca="1" si="71"/>
        <v>363.22765866024298</v>
      </c>
      <c r="J135" s="306">
        <f t="shared" ca="1" si="72"/>
        <v>177.79404969879801</v>
      </c>
      <c r="K135" s="307">
        <f t="shared" ca="1" si="73"/>
        <v>630.88227454275875</v>
      </c>
      <c r="L135" s="304">
        <f t="shared" ca="1" si="58"/>
        <v>655.45645808134611</v>
      </c>
      <c r="M135" s="306">
        <f t="shared" ca="1" si="74"/>
        <v>1.2462802125964083</v>
      </c>
      <c r="N135" s="304">
        <f t="shared" ca="1" si="75"/>
        <v>71.406596272441178</v>
      </c>
      <c r="P135" s="310">
        <f t="shared" ca="1" si="76"/>
        <v>13</v>
      </c>
      <c r="Q135" s="304">
        <f t="shared" ca="1" si="77"/>
        <v>1156.4595000000129</v>
      </c>
      <c r="R135" s="306">
        <f t="shared" ca="1" si="78"/>
        <v>0.56832091283798025</v>
      </c>
      <c r="S135" s="307">
        <f t="shared" ca="1" si="79"/>
        <v>4.4581927304283191</v>
      </c>
      <c r="T135" s="304">
        <f t="shared" ca="1" si="59"/>
        <v>43.734870685501811</v>
      </c>
      <c r="U135" s="311">
        <f t="shared" ca="1" si="60"/>
        <v>0</v>
      </c>
      <c r="V135" s="306">
        <f t="shared" ca="1" si="61"/>
        <v>1.1500802000582877</v>
      </c>
      <c r="W135" s="304">
        <f t="shared" ca="1" si="62"/>
        <v>332.38033375022923</v>
      </c>
      <c r="Y135" s="314" t="str">
        <f t="shared" ca="1" si="80"/>
        <v/>
      </c>
      <c r="Z135" s="315" t="str">
        <f t="shared" ca="1" si="81"/>
        <v/>
      </c>
      <c r="AA135" s="316" t="str">
        <f t="shared" ca="1" si="82"/>
        <v/>
      </c>
      <c r="AC135" s="310" t="e">
        <f t="shared" ca="1" si="83"/>
        <v>#N/A</v>
      </c>
      <c r="AD135" s="323" t="e">
        <f t="shared" ca="1" si="84"/>
        <v>#N/A</v>
      </c>
      <c r="AE135" s="324">
        <f t="shared" ca="1" si="63"/>
        <v>630.88227454275875</v>
      </c>
      <c r="AG135" s="306">
        <f t="shared" ca="1" si="85"/>
        <v>176.24414360451726</v>
      </c>
      <c r="AH135" s="304">
        <f t="shared" ca="1" si="86"/>
        <v>185.54238113161344</v>
      </c>
    </row>
    <row r="136" spans="1:34" x14ac:dyDescent="0.2">
      <c r="A136" s="347">
        <f t="shared" ca="1" si="64"/>
        <v>0.01</v>
      </c>
      <c r="B136" s="304">
        <f t="shared" ca="1" si="65"/>
        <v>5.019999999999972</v>
      </c>
      <c r="D136" s="306">
        <f t="shared" ca="1" si="66"/>
        <v>58.682201850516421</v>
      </c>
      <c r="E136" s="307">
        <f t="shared" ca="1" si="67"/>
        <v>164.62706391385851</v>
      </c>
      <c r="F136" s="304">
        <f t="shared" ca="1" si="68"/>
        <v>174.77319870884781</v>
      </c>
      <c r="G136" s="306">
        <f t="shared" ca="1" si="69"/>
        <v>116.40203136176491</v>
      </c>
      <c r="H136" s="307">
        <f t="shared" ca="1" si="70"/>
        <v>345.91530686020059</v>
      </c>
      <c r="I136" s="304">
        <f t="shared" ca="1" si="71"/>
        <v>364.97511206290773</v>
      </c>
      <c r="J136" s="306">
        <f t="shared" ca="1" si="72"/>
        <v>178.95513590232312</v>
      </c>
      <c r="K136" s="307">
        <f t="shared" ca="1" si="73"/>
        <v>634.33319625816512</v>
      </c>
      <c r="L136" s="304">
        <f t="shared" ca="1" si="58"/>
        <v>659.09297109051215</v>
      </c>
      <c r="M136" s="306">
        <f t="shared" ca="1" si="74"/>
        <v>1.246194510303259</v>
      </c>
      <c r="N136" s="304">
        <f t="shared" ca="1" si="75"/>
        <v>71.401685892749128</v>
      </c>
      <c r="P136" s="310">
        <f t="shared" ca="1" si="76"/>
        <v>13</v>
      </c>
      <c r="Q136" s="304">
        <f t="shared" ca="1" si="77"/>
        <v>1151.838500000013</v>
      </c>
      <c r="R136" s="306">
        <f t="shared" ca="1" si="78"/>
        <v>0.5660500067334221</v>
      </c>
      <c r="S136" s="307">
        <f t="shared" ca="1" si="79"/>
        <v>4.4525322303609851</v>
      </c>
      <c r="T136" s="304">
        <f t="shared" ca="1" si="59"/>
        <v>43.679341179841266</v>
      </c>
      <c r="U136" s="311">
        <f t="shared" ca="1" si="60"/>
        <v>0</v>
      </c>
      <c r="V136" s="306">
        <f t="shared" ca="1" si="61"/>
        <v>1.1496829875212868</v>
      </c>
      <c r="W136" s="304">
        <f t="shared" ca="1" si="62"/>
        <v>335.4702222870003</v>
      </c>
      <c r="Y136" s="314" t="str">
        <f t="shared" ca="1" si="80"/>
        <v/>
      </c>
      <c r="Z136" s="315" t="str">
        <f t="shared" ca="1" si="81"/>
        <v/>
      </c>
      <c r="AA136" s="316" t="str">
        <f t="shared" ca="1" si="82"/>
        <v/>
      </c>
      <c r="AC136" s="310" t="e">
        <f t="shared" ca="1" si="83"/>
        <v>#N/A</v>
      </c>
      <c r="AD136" s="323" t="e">
        <f t="shared" ca="1" si="84"/>
        <v>#N/A</v>
      </c>
      <c r="AE136" s="324">
        <f t="shared" ca="1" si="63"/>
        <v>634.33319625816512</v>
      </c>
      <c r="AG136" s="306">
        <f t="shared" ca="1" si="85"/>
        <v>174.74520623149775</v>
      </c>
      <c r="AH136" s="304">
        <f t="shared" ca="1" si="86"/>
        <v>184.04317450237679</v>
      </c>
    </row>
    <row r="137" spans="1:34" x14ac:dyDescent="0.2">
      <c r="A137" s="347">
        <f t="shared" ca="1" si="64"/>
        <v>0.01</v>
      </c>
      <c r="B137" s="304">
        <f t="shared" ca="1" si="65"/>
        <v>5.0299999999999718</v>
      </c>
      <c r="D137" s="306">
        <f t="shared" ca="1" si="66"/>
        <v>58.218542590251353</v>
      </c>
      <c r="E137" s="307">
        <f t="shared" ca="1" si="67"/>
        <v>163.19973865715113</v>
      </c>
      <c r="F137" s="304">
        <f t="shared" ca="1" si="68"/>
        <v>173.27306022314991</v>
      </c>
      <c r="G137" s="306">
        <f t="shared" ca="1" si="69"/>
        <v>116.98421678766742</v>
      </c>
      <c r="H137" s="307">
        <f t="shared" ca="1" si="70"/>
        <v>347.54730424677211</v>
      </c>
      <c r="I137" s="304">
        <f t="shared" ca="1" si="71"/>
        <v>366.70756150728926</v>
      </c>
      <c r="J137" s="306">
        <f t="shared" ca="1" si="72"/>
        <v>180.1220671430703</v>
      </c>
      <c r="K137" s="307">
        <f t="shared" ca="1" si="73"/>
        <v>637.80050931369999</v>
      </c>
      <c r="L137" s="304">
        <f t="shared" ca="1" si="58"/>
        <v>662.74689644894443</v>
      </c>
      <c r="M137" s="306">
        <f t="shared" ca="1" si="74"/>
        <v>1.2461091911667392</v>
      </c>
      <c r="N137" s="304">
        <f t="shared" ca="1" si="75"/>
        <v>71.396797466314837</v>
      </c>
      <c r="P137" s="310">
        <f t="shared" ca="1" si="76"/>
        <v>13</v>
      </c>
      <c r="Q137" s="304">
        <f t="shared" ca="1" si="77"/>
        <v>1147.2175000000129</v>
      </c>
      <c r="R137" s="306">
        <f t="shared" ca="1" si="78"/>
        <v>0.56377910062886394</v>
      </c>
      <c r="S137" s="307">
        <f t="shared" ca="1" si="79"/>
        <v>4.4468944393546961</v>
      </c>
      <c r="T137" s="304">
        <f t="shared" ca="1" si="59"/>
        <v>43.624034450069573</v>
      </c>
      <c r="U137" s="311">
        <f t="shared" ca="1" si="60"/>
        <v>0</v>
      </c>
      <c r="V137" s="306">
        <f t="shared" ca="1" si="61"/>
        <v>1.1492840220733131</v>
      </c>
      <c r="W137" s="304">
        <f t="shared" ca="1" si="62"/>
        <v>338.54505120087254</v>
      </c>
      <c r="Y137" s="314" t="str">
        <f t="shared" ca="1" si="80"/>
        <v/>
      </c>
      <c r="Z137" s="315" t="str">
        <f t="shared" ca="1" si="81"/>
        <v/>
      </c>
      <c r="AA137" s="316" t="str">
        <f t="shared" ca="1" si="82"/>
        <v/>
      </c>
      <c r="AC137" s="310" t="e">
        <f t="shared" ca="1" si="83"/>
        <v>#N/A</v>
      </c>
      <c r="AD137" s="323" t="e">
        <f t="shared" ca="1" si="84"/>
        <v>#N/A</v>
      </c>
      <c r="AE137" s="324">
        <f t="shared" ca="1" si="63"/>
        <v>637.80050931369999</v>
      </c>
      <c r="AG137" s="306">
        <f t="shared" ca="1" si="85"/>
        <v>173.24481096842908</v>
      </c>
      <c r="AH137" s="304">
        <f t="shared" ca="1" si="86"/>
        <v>182.54251113521104</v>
      </c>
    </row>
    <row r="138" spans="1:34" x14ac:dyDescent="0.2">
      <c r="A138" s="347">
        <f t="shared" ca="1" si="64"/>
        <v>0.01</v>
      </c>
      <c r="B138" s="304">
        <f t="shared" ca="1" si="65"/>
        <v>5.0399999999999716</v>
      </c>
      <c r="D138" s="306">
        <f t="shared" ca="1" si="66"/>
        <v>57.75414437178128</v>
      </c>
      <c r="E138" s="307">
        <f t="shared" ca="1" si="67"/>
        <v>161.77124178344295</v>
      </c>
      <c r="F138" s="304">
        <f t="shared" ca="1" si="68"/>
        <v>171.7715804790586</v>
      </c>
      <c r="G138" s="306">
        <f t="shared" ca="1" si="69"/>
        <v>117.56175823138523</v>
      </c>
      <c r="H138" s="307">
        <f t="shared" ca="1" si="70"/>
        <v>349.16501666460653</v>
      </c>
      <c r="I138" s="304">
        <f t="shared" ca="1" si="71"/>
        <v>368.42499353443657</v>
      </c>
      <c r="J138" s="306">
        <f t="shared" ca="1" si="72"/>
        <v>181.29479701816555</v>
      </c>
      <c r="K138" s="307">
        <f t="shared" ca="1" si="73"/>
        <v>641.28407091825693</v>
      </c>
      <c r="L138" s="304">
        <f t="shared" ca="1" si="58"/>
        <v>666.41808426793898</v>
      </c>
      <c r="M138" s="306">
        <f t="shared" ca="1" si="74"/>
        <v>1.2460242482186343</v>
      </c>
      <c r="N138" s="304">
        <f t="shared" ca="1" si="75"/>
        <v>71.391930593889029</v>
      </c>
      <c r="P138" s="310">
        <f t="shared" ca="1" si="76"/>
        <v>13</v>
      </c>
      <c r="Q138" s="304">
        <f t="shared" ca="1" si="77"/>
        <v>1142.5965000000131</v>
      </c>
      <c r="R138" s="306">
        <f t="shared" ca="1" si="78"/>
        <v>0.56150819452430578</v>
      </c>
      <c r="S138" s="307">
        <f t="shared" ca="1" si="79"/>
        <v>4.4412793574094529</v>
      </c>
      <c r="T138" s="304">
        <f t="shared" ca="1" si="59"/>
        <v>43.568950496186737</v>
      </c>
      <c r="U138" s="311">
        <f t="shared" ca="1" si="60"/>
        <v>0</v>
      </c>
      <c r="V138" s="306">
        <f t="shared" ca="1" si="61"/>
        <v>1.1488833219701029</v>
      </c>
      <c r="W138" s="304">
        <f t="shared" ca="1" si="62"/>
        <v>341.60440669615531</v>
      </c>
      <c r="Y138" s="314" t="str">
        <f t="shared" ca="1" si="80"/>
        <v/>
      </c>
      <c r="Z138" s="315" t="str">
        <f t="shared" ca="1" si="81"/>
        <v/>
      </c>
      <c r="AA138" s="316" t="str">
        <f t="shared" ca="1" si="82"/>
        <v/>
      </c>
      <c r="AC138" s="310" t="e">
        <f t="shared" ca="1" si="83"/>
        <v>#N/A</v>
      </c>
      <c r="AD138" s="323" t="e">
        <f t="shared" ca="1" si="84"/>
        <v>#N/A</v>
      </c>
      <c r="AE138" s="324">
        <f t="shared" ca="1" si="63"/>
        <v>641.28407091825693</v>
      </c>
      <c r="AG138" s="306">
        <f t="shared" ca="1" si="85"/>
        <v>171.74306979980614</v>
      </c>
      <c r="AH138" s="304">
        <f t="shared" ca="1" si="86"/>
        <v>181.04050299329393</v>
      </c>
    </row>
    <row r="139" spans="1:34" x14ac:dyDescent="0.2">
      <c r="A139" s="347">
        <f t="shared" ca="1" si="64"/>
        <v>0.01</v>
      </c>
      <c r="B139" s="304">
        <f t="shared" ca="1" si="65"/>
        <v>5.0499999999999714</v>
      </c>
      <c r="D139" s="306">
        <f t="shared" ca="1" si="66"/>
        <v>57.289045205978603</v>
      </c>
      <c r="E139" s="307">
        <f t="shared" ca="1" si="67"/>
        <v>160.34167793488029</v>
      </c>
      <c r="F139" s="304">
        <f t="shared" ca="1" si="68"/>
        <v>170.26887085896101</v>
      </c>
      <c r="G139" s="306">
        <f t="shared" ca="1" si="69"/>
        <v>118.13464868344501</v>
      </c>
      <c r="H139" s="307">
        <f t="shared" ca="1" si="70"/>
        <v>350.7684334439553</v>
      </c>
      <c r="I139" s="304">
        <f t="shared" ca="1" si="71"/>
        <v>370.12739579810557</v>
      </c>
      <c r="J139" s="306">
        <f t="shared" ca="1" si="72"/>
        <v>182.47327905273971</v>
      </c>
      <c r="K139" s="307">
        <f t="shared" ca="1" si="73"/>
        <v>644.78373816879969</v>
      </c>
      <c r="L139" s="304">
        <f t="shared" ca="1" si="58"/>
        <v>670.10638452054036</v>
      </c>
      <c r="M139" s="306">
        <f t="shared" ca="1" si="74"/>
        <v>1.2459396746289395</v>
      </c>
      <c r="N139" s="304">
        <f t="shared" ca="1" si="75"/>
        <v>71.387084884141245</v>
      </c>
      <c r="P139" s="310">
        <f t="shared" ca="1" si="76"/>
        <v>13</v>
      </c>
      <c r="Q139" s="304">
        <f t="shared" ca="1" si="77"/>
        <v>1137.9755000000132</v>
      </c>
      <c r="R139" s="306">
        <f t="shared" ca="1" si="78"/>
        <v>0.55923728841974774</v>
      </c>
      <c r="S139" s="307">
        <f t="shared" ca="1" si="79"/>
        <v>4.4356869845252556</v>
      </c>
      <c r="T139" s="304">
        <f t="shared" ca="1" si="59"/>
        <v>43.514089318192759</v>
      </c>
      <c r="U139" s="311">
        <f t="shared" ca="1" si="60"/>
        <v>0</v>
      </c>
      <c r="V139" s="306">
        <f t="shared" ca="1" si="61"/>
        <v>1.1484809054650975</v>
      </c>
      <c r="W139" s="304">
        <f t="shared" ca="1" si="62"/>
        <v>344.64788088455191</v>
      </c>
      <c r="Y139" s="314" t="str">
        <f t="shared" ca="1" si="80"/>
        <v/>
      </c>
      <c r="Z139" s="315" t="str">
        <f t="shared" ca="1" si="81"/>
        <v/>
      </c>
      <c r="AA139" s="316" t="str">
        <f t="shared" ca="1" si="82"/>
        <v/>
      </c>
      <c r="AC139" s="310" t="e">
        <f t="shared" ca="1" si="83"/>
        <v>#N/A</v>
      </c>
      <c r="AD139" s="323" t="e">
        <f t="shared" ca="1" si="84"/>
        <v>#N/A</v>
      </c>
      <c r="AE139" s="324">
        <f t="shared" ca="1" si="63"/>
        <v>644.78373816879969</v>
      </c>
      <c r="AG139" s="306">
        <f t="shared" ca="1" si="85"/>
        <v>170.2400939965359</v>
      </c>
      <c r="AH139" s="304">
        <f t="shared" ca="1" si="86"/>
        <v>179.53726132663351</v>
      </c>
    </row>
    <row r="140" spans="1:34" x14ac:dyDescent="0.2">
      <c r="A140" s="347">
        <f t="shared" ca="1" si="64"/>
        <v>0.01</v>
      </c>
      <c r="B140" s="304">
        <f t="shared" ca="1" si="65"/>
        <v>5.0599999999999712</v>
      </c>
      <c r="D140" s="306">
        <f t="shared" ca="1" si="66"/>
        <v>56.823282845087107</v>
      </c>
      <c r="E140" s="307">
        <f t="shared" ca="1" si="67"/>
        <v>158.91115106655545</v>
      </c>
      <c r="F140" s="304">
        <f t="shared" ca="1" si="68"/>
        <v>168.76504201578709</v>
      </c>
      <c r="G140" s="306">
        <f t="shared" ca="1" si="69"/>
        <v>118.70288151189588</v>
      </c>
      <c r="H140" s="307">
        <f t="shared" ca="1" si="70"/>
        <v>352.35754495462083</v>
      </c>
      <c r="I140" s="304">
        <f t="shared" ca="1" si="71"/>
        <v>371.81475705742884</v>
      </c>
      <c r="J140" s="306">
        <f t="shared" ca="1" si="72"/>
        <v>183.65746670371641</v>
      </c>
      <c r="K140" s="307">
        <f t="shared" ca="1" si="73"/>
        <v>648.29936806079252</v>
      </c>
      <c r="L140" s="304">
        <f t="shared" ca="1" si="58"/>
        <v>673.81164705283152</v>
      </c>
      <c r="M140" s="306">
        <f t="shared" ca="1" si="74"/>
        <v>1.2458554637019965</v>
      </c>
      <c r="N140" s="304">
        <f t="shared" ca="1" si="75"/>
        <v>71.382259953438535</v>
      </c>
      <c r="P140" s="310">
        <f t="shared" ca="1" si="76"/>
        <v>13</v>
      </c>
      <c r="Q140" s="304">
        <f t="shared" ca="1" si="77"/>
        <v>1133.3545000000133</v>
      </c>
      <c r="R140" s="306">
        <f t="shared" ca="1" si="78"/>
        <v>0.55696638231518958</v>
      </c>
      <c r="S140" s="307">
        <f t="shared" ca="1" si="79"/>
        <v>4.4301173207021041</v>
      </c>
      <c r="T140" s="304">
        <f t="shared" ca="1" si="59"/>
        <v>43.45945091608764</v>
      </c>
      <c r="U140" s="311">
        <f t="shared" ca="1" si="60"/>
        <v>0</v>
      </c>
      <c r="V140" s="306">
        <f t="shared" ca="1" si="61"/>
        <v>1.1480767908079728</v>
      </c>
      <c r="W140" s="304">
        <f t="shared" ca="1" si="62"/>
        <v>347.67507182376198</v>
      </c>
      <c r="Y140" s="314" t="str">
        <f t="shared" ca="1" si="80"/>
        <v/>
      </c>
      <c r="Z140" s="315" t="str">
        <f t="shared" ca="1" si="81"/>
        <v/>
      </c>
      <c r="AA140" s="316" t="str">
        <f t="shared" ca="1" si="82"/>
        <v/>
      </c>
      <c r="AC140" s="310" t="e">
        <f t="shared" ca="1" si="83"/>
        <v>#N/A</v>
      </c>
      <c r="AD140" s="323" t="e">
        <f t="shared" ca="1" si="84"/>
        <v>#N/A</v>
      </c>
      <c r="AE140" s="324">
        <f t="shared" ca="1" si="63"/>
        <v>648.29936806079252</v>
      </c>
      <c r="AG140" s="306">
        <f t="shared" ca="1" si="85"/>
        <v>168.73599409648304</v>
      </c>
      <c r="AH140" s="304">
        <f t="shared" ca="1" si="86"/>
        <v>178.03289665260237</v>
      </c>
    </row>
    <row r="141" spans="1:34" x14ac:dyDescent="0.2">
      <c r="A141" s="347">
        <f t="shared" ca="1" si="64"/>
        <v>0.01</v>
      </c>
      <c r="B141" s="304">
        <f t="shared" ca="1" si="65"/>
        <v>5.069999999999971</v>
      </c>
      <c r="D141" s="306">
        <f t="shared" ca="1" si="66"/>
        <v>56.356894777524786</v>
      </c>
      <c r="E141" s="307">
        <f t="shared" ca="1" si="67"/>
        <v>157.4797644282078</v>
      </c>
      <c r="F141" s="304">
        <f t="shared" ca="1" si="68"/>
        <v>167.26020385414105</v>
      </c>
      <c r="G141" s="306">
        <f t="shared" ca="1" si="69"/>
        <v>119.26645045967113</v>
      </c>
      <c r="H141" s="307">
        <f t="shared" ca="1" si="70"/>
        <v>353.93234259890289</v>
      </c>
      <c r="I141" s="304">
        <f t="shared" ca="1" si="71"/>
        <v>373.48706716939523</v>
      </c>
      <c r="J141" s="306">
        <f t="shared" ca="1" si="72"/>
        <v>184.84731336357424</v>
      </c>
      <c r="K141" s="307">
        <f t="shared" ca="1" si="73"/>
        <v>651.83081749856012</v>
      </c>
      <c r="L141" s="304">
        <f t="shared" ca="1" si="58"/>
        <v>677.53372159514879</v>
      </c>
      <c r="M141" s="306">
        <f t="shared" ca="1" si="74"/>
        <v>1.2457716088727604</v>
      </c>
      <c r="N141" s="304">
        <f t="shared" ca="1" si="75"/>
        <v>71.37745542563151</v>
      </c>
      <c r="P141" s="310">
        <f t="shared" ca="1" si="76"/>
        <v>13</v>
      </c>
      <c r="Q141" s="304">
        <f t="shared" ca="1" si="77"/>
        <v>1128.7335000000135</v>
      </c>
      <c r="R141" s="306">
        <f t="shared" ca="1" si="78"/>
        <v>0.55469547621063153</v>
      </c>
      <c r="S141" s="307">
        <f t="shared" ca="1" si="79"/>
        <v>4.4245703659399975</v>
      </c>
      <c r="T141" s="304">
        <f t="shared" ca="1" si="59"/>
        <v>43.405035289871378</v>
      </c>
      <c r="U141" s="311">
        <f t="shared" ca="1" si="60"/>
        <v>0</v>
      </c>
      <c r="V141" s="306">
        <f t="shared" ca="1" si="61"/>
        <v>1.1476709962431839</v>
      </c>
      <c r="W141" s="304">
        <f t="shared" ca="1" si="62"/>
        <v>350.68558355374876</v>
      </c>
      <c r="Y141" s="314" t="str">
        <f t="shared" ca="1" si="80"/>
        <v/>
      </c>
      <c r="Z141" s="315" t="str">
        <f t="shared" ca="1" si="81"/>
        <v/>
      </c>
      <c r="AA141" s="316" t="str">
        <f t="shared" ca="1" si="82"/>
        <v/>
      </c>
      <c r="AC141" s="310" t="e">
        <f t="shared" ca="1" si="83"/>
        <v>#N/A</v>
      </c>
      <c r="AD141" s="323" t="e">
        <f t="shared" ca="1" si="84"/>
        <v>#N/A</v>
      </c>
      <c r="AE141" s="324">
        <f t="shared" ca="1" si="63"/>
        <v>651.83081749856012</v>
      </c>
      <c r="AG141" s="306">
        <f t="shared" ca="1" si="85"/>
        <v>167.23087988545424</v>
      </c>
      <c r="AH141" s="304">
        <f t="shared" ca="1" si="86"/>
        <v>176.52751873691042</v>
      </c>
    </row>
    <row r="142" spans="1:34" x14ac:dyDescent="0.2">
      <c r="A142" s="347">
        <f t="shared" ca="1" si="64"/>
        <v>0.01</v>
      </c>
      <c r="B142" s="304">
        <f t="shared" ca="1" si="65"/>
        <v>5.0799999999999708</v>
      </c>
      <c r="D142" s="306">
        <f t="shared" ca="1" si="66"/>
        <v>55.889918222784303</v>
      </c>
      <c r="E142" s="307">
        <f t="shared" ca="1" si="67"/>
        <v>156.0476205463581</v>
      </c>
      <c r="F142" s="304">
        <f t="shared" ca="1" si="68"/>
        <v>165.75446551188199</v>
      </c>
      <c r="G142" s="306">
        <f t="shared" ca="1" si="69"/>
        <v>119.82534964189898</v>
      </c>
      <c r="H142" s="307">
        <f t="shared" ca="1" si="70"/>
        <v>355.49281880436649</v>
      </c>
      <c r="I142" s="304">
        <f t="shared" ca="1" si="71"/>
        <v>375.14431708114347</v>
      </c>
      <c r="J142" s="306">
        <f t="shared" ca="1" si="72"/>
        <v>186.04277236408208</v>
      </c>
      <c r="K142" s="307">
        <f t="shared" ca="1" si="73"/>
        <v>655.37794330557642</v>
      </c>
      <c r="L142" s="304">
        <f t="shared" ca="1" si="58"/>
        <v>681.27245777321787</v>
      </c>
      <c r="M142" s="306">
        <f t="shared" ca="1" si="74"/>
        <v>1.2456881037031944</v>
      </c>
      <c r="N142" s="304">
        <f t="shared" ca="1" si="75"/>
        <v>71.37267093184785</v>
      </c>
      <c r="P142" s="310">
        <f t="shared" ca="1" si="76"/>
        <v>13</v>
      </c>
      <c r="Q142" s="304">
        <f t="shared" ca="1" si="77"/>
        <v>1124.1125000000134</v>
      </c>
      <c r="R142" s="306">
        <f t="shared" ca="1" si="78"/>
        <v>0.55242457010607326</v>
      </c>
      <c r="S142" s="307">
        <f t="shared" ca="1" si="79"/>
        <v>4.4190461202389368</v>
      </c>
      <c r="T142" s="304">
        <f t="shared" ca="1" si="59"/>
        <v>43.350842439543975</v>
      </c>
      <c r="U142" s="311">
        <f t="shared" ca="1" si="60"/>
        <v>0</v>
      </c>
      <c r="V142" s="306">
        <f t="shared" ca="1" si="61"/>
        <v>1.1472635400085207</v>
      </c>
      <c r="W142" s="304">
        <f t="shared" ca="1" si="62"/>
        <v>353.6790261306827</v>
      </c>
      <c r="Y142" s="314" t="str">
        <f t="shared" ca="1" si="80"/>
        <v/>
      </c>
      <c r="Z142" s="315" t="str">
        <f t="shared" ca="1" si="81"/>
        <v/>
      </c>
      <c r="AA142" s="316" t="str">
        <f t="shared" ca="1" si="82"/>
        <v/>
      </c>
      <c r="AC142" s="310" t="e">
        <f t="shared" ca="1" si="83"/>
        <v>#N/A</v>
      </c>
      <c r="AD142" s="323" t="e">
        <f t="shared" ca="1" si="84"/>
        <v>#N/A</v>
      </c>
      <c r="AE142" s="324">
        <f t="shared" ca="1" si="63"/>
        <v>655.37794330557642</v>
      </c>
      <c r="AG142" s="306">
        <f t="shared" ca="1" si="85"/>
        <v>165.72486037862453</v>
      </c>
      <c r="AH142" s="304">
        <f t="shared" ca="1" si="86"/>
        <v>175.02123657502031</v>
      </c>
    </row>
    <row r="143" spans="1:34" x14ac:dyDescent="0.2">
      <c r="A143" s="347">
        <f t="shared" ca="1" si="64"/>
        <v>0.01</v>
      </c>
      <c r="B143" s="304">
        <f t="shared" ca="1" si="65"/>
        <v>5.0899999999999705</v>
      </c>
      <c r="D143" s="306">
        <f t="shared" ca="1" si="66"/>
        <v>55.422390126432987</v>
      </c>
      <c r="E143" s="307">
        <f t="shared" ca="1" si="67"/>
        <v>154.6148212068785</v>
      </c>
      <c r="F143" s="304">
        <f t="shared" ca="1" si="68"/>
        <v>164.24793534215746</v>
      </c>
      <c r="G143" s="306">
        <f t="shared" ca="1" si="69"/>
        <v>120.37957354316332</v>
      </c>
      <c r="H143" s="307">
        <f t="shared" ca="1" si="70"/>
        <v>357.03896701643527</v>
      </c>
      <c r="I143" s="304">
        <f t="shared" ca="1" si="71"/>
        <v>376.78649882207435</v>
      </c>
      <c r="J143" s="306">
        <f t="shared" ca="1" si="72"/>
        <v>187.2437969800074</v>
      </c>
      <c r="K143" s="307">
        <f t="shared" ca="1" si="73"/>
        <v>658.94060223468045</v>
      </c>
      <c r="L143" s="304">
        <f t="shared" ca="1" si="58"/>
        <v>685.02770511921165</v>
      </c>
      <c r="M143" s="306">
        <f t="shared" ca="1" si="74"/>
        <v>1.2456049418787853</v>
      </c>
      <c r="N143" s="304">
        <f t="shared" ca="1" si="75"/>
        <v>71.367906110292608</v>
      </c>
      <c r="P143" s="310">
        <f t="shared" ca="1" si="76"/>
        <v>13</v>
      </c>
      <c r="Q143" s="304">
        <f t="shared" ca="1" si="77"/>
        <v>1119.4915000000135</v>
      </c>
      <c r="R143" s="306">
        <f t="shared" ca="1" si="78"/>
        <v>0.55015366400151522</v>
      </c>
      <c r="S143" s="307">
        <f t="shared" ca="1" si="79"/>
        <v>4.413544583598922</v>
      </c>
      <c r="T143" s="304">
        <f t="shared" ca="1" si="59"/>
        <v>43.296872365105429</v>
      </c>
      <c r="U143" s="311">
        <f t="shared" ca="1" si="60"/>
        <v>0</v>
      </c>
      <c r="V143" s="306">
        <f t="shared" ca="1" si="61"/>
        <v>1.1468544403336765</v>
      </c>
      <c r="W143" s="304">
        <f t="shared" ca="1" si="62"/>
        <v>356.65501565857761</v>
      </c>
      <c r="Y143" s="314" t="str">
        <f t="shared" ca="1" si="80"/>
        <v/>
      </c>
      <c r="Z143" s="315" t="str">
        <f t="shared" ca="1" si="81"/>
        <v/>
      </c>
      <c r="AA143" s="316" t="str">
        <f t="shared" ca="1" si="82"/>
        <v/>
      </c>
      <c r="AC143" s="310" t="e">
        <f t="shared" ca="1" si="83"/>
        <v>#N/A</v>
      </c>
      <c r="AD143" s="323" t="e">
        <f t="shared" ca="1" si="84"/>
        <v>#N/A</v>
      </c>
      <c r="AE143" s="324">
        <f t="shared" ca="1" si="63"/>
        <v>658.94060223468045</v>
      </c>
      <c r="AG143" s="306">
        <f t="shared" ca="1" si="85"/>
        <v>164.2180438024088</v>
      </c>
      <c r="AH143" s="304">
        <f t="shared" ca="1" si="86"/>
        <v>173.5141583740085</v>
      </c>
    </row>
    <row r="144" spans="1:34" x14ac:dyDescent="0.2">
      <c r="A144" s="347">
        <f t="shared" ca="1" si="64"/>
        <v>0.01</v>
      </c>
      <c r="B144" s="304">
        <f t="shared" ca="1" si="65"/>
        <v>5.0999999999999703</v>
      </c>
      <c r="D144" s="306">
        <f t="shared" ca="1" si="66"/>
        <v>54.954347155215444</v>
      </c>
      <c r="E144" s="307">
        <f t="shared" ca="1" si="67"/>
        <v>153.18146743799889</v>
      </c>
      <c r="F144" s="304">
        <f t="shared" ca="1" si="68"/>
        <v>162.74072089589208</v>
      </c>
      <c r="G144" s="306">
        <f t="shared" ca="1" si="69"/>
        <v>120.92911701471547</v>
      </c>
      <c r="H144" s="307">
        <f t="shared" ca="1" si="70"/>
        <v>358.57078169081524</v>
      </c>
      <c r="I144" s="304">
        <f t="shared" ca="1" si="71"/>
        <v>378.4136054957869</v>
      </c>
      <c r="J144" s="306">
        <f t="shared" ca="1" si="72"/>
        <v>188.45034043279679</v>
      </c>
      <c r="K144" s="307">
        <f t="shared" ca="1" si="73"/>
        <v>662.51865097821667</v>
      </c>
      <c r="L144" s="304">
        <f t="shared" ca="1" si="58"/>
        <v>688.79931308272444</v>
      </c>
      <c r="M144" s="306">
        <f t="shared" ca="1" si="74"/>
        <v>1.2455221172051758</v>
      </c>
      <c r="N144" s="304">
        <f t="shared" ca="1" si="75"/>
        <v>71.363160606055231</v>
      </c>
      <c r="P144" s="310">
        <f t="shared" ca="1" si="76"/>
        <v>13</v>
      </c>
      <c r="Q144" s="304">
        <f t="shared" ca="1" si="77"/>
        <v>1114.8705000000136</v>
      </c>
      <c r="R144" s="306">
        <f t="shared" ca="1" si="78"/>
        <v>0.54788275789695717</v>
      </c>
      <c r="S144" s="307">
        <f t="shared" ca="1" si="79"/>
        <v>4.4080657560199521</v>
      </c>
      <c r="T144" s="304">
        <f t="shared" ca="1" si="59"/>
        <v>43.243125066555734</v>
      </c>
      <c r="U144" s="311">
        <f t="shared" ca="1" si="60"/>
        <v>0</v>
      </c>
      <c r="V144" s="306">
        <f t="shared" ca="1" si="61"/>
        <v>1.1464437154388345</v>
      </c>
      <c r="W144" s="304">
        <f t="shared" ca="1" si="62"/>
        <v>359.61317431863785</v>
      </c>
      <c r="Y144" s="314" t="str">
        <f t="shared" ca="1" si="80"/>
        <v/>
      </c>
      <c r="Z144" s="315" t="str">
        <f t="shared" ca="1" si="81"/>
        <v/>
      </c>
      <c r="AA144" s="316" t="str">
        <f t="shared" ca="1" si="82"/>
        <v/>
      </c>
      <c r="AC144" s="310" t="e">
        <f t="shared" ca="1" si="83"/>
        <v>#N/A</v>
      </c>
      <c r="AD144" s="323" t="e">
        <f t="shared" ca="1" si="84"/>
        <v>#N/A</v>
      </c>
      <c r="AE144" s="324">
        <f t="shared" ca="1" si="63"/>
        <v>662.51865097821667</v>
      </c>
      <c r="AG144" s="306">
        <f t="shared" ca="1" si="85"/>
        <v>162.71053757678035</v>
      </c>
      <c r="AH144" s="304">
        <f t="shared" ca="1" si="86"/>
        <v>172.00639153487347</v>
      </c>
    </row>
    <row r="145" spans="1:34" x14ac:dyDescent="0.2">
      <c r="A145" s="347">
        <f t="shared" ca="1" si="64"/>
        <v>0.01</v>
      </c>
      <c r="B145" s="304">
        <f t="shared" ca="1" si="65"/>
        <v>5.1099999999999701</v>
      </c>
      <c r="D145" s="306">
        <f t="shared" ca="1" si="66"/>
        <v>54.240194999042856</v>
      </c>
      <c r="E145" s="307">
        <f t="shared" ca="1" si="67"/>
        <v>151.019332091314</v>
      </c>
      <c r="F145" s="304">
        <f t="shared" ca="1" si="68"/>
        <v>160.46444284900247</v>
      </c>
      <c r="G145" s="306">
        <f t="shared" ca="1" si="69"/>
        <v>121.47151896470591</v>
      </c>
      <c r="H145" s="307">
        <f t="shared" ca="1" si="70"/>
        <v>360.08097501172836</v>
      </c>
      <c r="I145" s="304">
        <f t="shared" ca="1" si="71"/>
        <v>380.01794495127444</v>
      </c>
      <c r="J145" s="306">
        <f t="shared" ca="1" si="72"/>
        <v>189.66234361269389</v>
      </c>
      <c r="K145" s="307">
        <f t="shared" ca="1" si="73"/>
        <v>666.11190976172941</v>
      </c>
      <c r="L145" s="304">
        <f t="shared" ca="1" si="58"/>
        <v>692.58709265411369</v>
      </c>
      <c r="M145" s="306">
        <f t="shared" ca="1" si="74"/>
        <v>1.2454396219363759</v>
      </c>
      <c r="N145" s="304">
        <f t="shared" ca="1" si="75"/>
        <v>71.358433975323194</v>
      </c>
      <c r="P145" s="310">
        <f t="shared" ca="1" si="76"/>
        <v>14</v>
      </c>
      <c r="Q145" s="304">
        <f t="shared" ca="1" si="77"/>
        <v>1106.8683333333672</v>
      </c>
      <c r="R145" s="306">
        <f t="shared" ca="1" si="78"/>
        <v>0.54395023914928797</v>
      </c>
      <c r="S145" s="307">
        <f t="shared" ca="1" si="79"/>
        <v>4.4026262536284593</v>
      </c>
      <c r="T145" s="304">
        <f t="shared" ca="1" si="59"/>
        <v>43.189763548095186</v>
      </c>
      <c r="U145" s="311">
        <f t="shared" ca="1" si="60"/>
        <v>0</v>
      </c>
      <c r="V145" s="306">
        <f t="shared" ca="1" si="61"/>
        <v>1.1460313877113302</v>
      </c>
      <c r="W145" s="304">
        <f t="shared" ca="1" si="62"/>
        <v>362.53846601565601</v>
      </c>
      <c r="Y145" s="314" t="str">
        <f t="shared" ca="1" si="80"/>
        <v/>
      </c>
      <c r="Z145" s="315" t="str">
        <f t="shared" ca="1" si="81"/>
        <v/>
      </c>
      <c r="AA145" s="316" t="str">
        <f t="shared" ca="1" si="82"/>
        <v/>
      </c>
      <c r="AC145" s="310" t="e">
        <f t="shared" ca="1" si="83"/>
        <v>#N/A</v>
      </c>
      <c r="AD145" s="323" t="e">
        <f t="shared" ca="1" si="84"/>
        <v>#N/A</v>
      </c>
      <c r="AE145" s="324">
        <f t="shared" ca="1" si="63"/>
        <v>666.11190976172941</v>
      </c>
      <c r="AG145" s="306">
        <f t="shared" ca="1" si="85"/>
        <v>160.4338162387331</v>
      </c>
      <c r="AH145" s="304">
        <f t="shared" ca="1" si="86"/>
        <v>169.72941057598814</v>
      </c>
    </row>
    <row r="146" spans="1:34" x14ac:dyDescent="0.2">
      <c r="A146" s="347">
        <f t="shared" ca="1" si="64"/>
        <v>0.01</v>
      </c>
      <c r="B146" s="304">
        <f t="shared" ca="1" si="65"/>
        <v>5.1199999999999699</v>
      </c>
      <c r="D146" s="306">
        <f t="shared" ca="1" si="66"/>
        <v>53.279754713127936</v>
      </c>
      <c r="E146" s="307">
        <f t="shared" ca="1" si="67"/>
        <v>148.12847141290075</v>
      </c>
      <c r="F146" s="304">
        <f t="shared" ca="1" si="68"/>
        <v>157.41911035644191</v>
      </c>
      <c r="G146" s="306">
        <f t="shared" ca="1" si="69"/>
        <v>122.00431651183719</v>
      </c>
      <c r="H146" s="307">
        <f t="shared" ca="1" si="70"/>
        <v>361.56225972585736</v>
      </c>
      <c r="I146" s="304">
        <f t="shared" ca="1" si="71"/>
        <v>381.59182499837294</v>
      </c>
      <c r="J146" s="306">
        <f t="shared" ca="1" si="72"/>
        <v>190.87972279007661</v>
      </c>
      <c r="K146" s="307">
        <f t="shared" ca="1" si="73"/>
        <v>669.72012593541729</v>
      </c>
      <c r="L146" s="304">
        <f t="shared" ca="1" si="58"/>
        <v>696.39077797984066</v>
      </c>
      <c r="M146" s="306">
        <f t="shared" ca="1" si="74"/>
        <v>1.2453574468246942</v>
      </c>
      <c r="N146" s="304">
        <f t="shared" ca="1" si="75"/>
        <v>71.353725688242818</v>
      </c>
      <c r="P146" s="310">
        <f t="shared" ca="1" si="76"/>
        <v>14</v>
      </c>
      <c r="Q146" s="304">
        <f t="shared" ca="1" si="77"/>
        <v>1095.4850000000342</v>
      </c>
      <c r="R146" s="306">
        <f t="shared" ca="1" si="78"/>
        <v>0.53835610775848808</v>
      </c>
      <c r="S146" s="307">
        <f t="shared" ca="1" si="79"/>
        <v>4.3972426925508747</v>
      </c>
      <c r="T146" s="304">
        <f t="shared" ca="1" si="59"/>
        <v>43.136950813924081</v>
      </c>
      <c r="U146" s="311">
        <f t="shared" ca="1" si="60"/>
        <v>0</v>
      </c>
      <c r="V146" s="306">
        <f t="shared" ca="1" si="61"/>
        <v>1.1456174878738219</v>
      </c>
      <c r="W146" s="304">
        <f t="shared" ca="1" si="62"/>
        <v>365.41563793061846</v>
      </c>
      <c r="Y146" s="314" t="str">
        <f t="shared" ca="1" si="80"/>
        <v/>
      </c>
      <c r="Z146" s="315" t="str">
        <f t="shared" ca="1" si="81"/>
        <v/>
      </c>
      <c r="AA146" s="316" t="str">
        <f t="shared" ca="1" si="82"/>
        <v/>
      </c>
      <c r="AC146" s="310" t="e">
        <f t="shared" ca="1" si="83"/>
        <v>#N/A</v>
      </c>
      <c r="AD146" s="323" t="e">
        <f t="shared" ca="1" si="84"/>
        <v>#N/A</v>
      </c>
      <c r="AE146" s="324">
        <f t="shared" ca="1" si="63"/>
        <v>669.72012593541729</v>
      </c>
      <c r="AG146" s="306">
        <f t="shared" ca="1" si="85"/>
        <v>157.38787587016094</v>
      </c>
      <c r="AH146" s="304">
        <f t="shared" ca="1" si="86"/>
        <v>166.6832115557375</v>
      </c>
    </row>
    <row r="147" spans="1:34" x14ac:dyDescent="0.2">
      <c r="A147" s="347">
        <f t="shared" ca="1" si="64"/>
        <v>0.01</v>
      </c>
      <c r="B147" s="304">
        <f t="shared" ca="1" si="65"/>
        <v>5.1299999999999697</v>
      </c>
      <c r="D147" s="306">
        <f t="shared" ca="1" si="66"/>
        <v>52.319237140630797</v>
      </c>
      <c r="E147" s="307">
        <f t="shared" ca="1" si="67"/>
        <v>145.2391175110524</v>
      </c>
      <c r="F147" s="304">
        <f t="shared" ca="1" si="68"/>
        <v>154.37520471360304</v>
      </c>
      <c r="G147" s="306">
        <f t="shared" ca="1" si="69"/>
        <v>122.5275088832435</v>
      </c>
      <c r="H147" s="307">
        <f t="shared" ca="1" si="70"/>
        <v>363.01465090096787</v>
      </c>
      <c r="I147" s="304">
        <f t="shared" ca="1" si="71"/>
        <v>383.13525966932997</v>
      </c>
      <c r="J147" s="306">
        <f t="shared" ca="1" si="72"/>
        <v>192.10238191705201</v>
      </c>
      <c r="K147" s="307">
        <f t="shared" ca="1" si="73"/>
        <v>673.34301048855139</v>
      </c>
      <c r="L147" s="304">
        <f t="shared" ca="1" si="58"/>
        <v>700.21006484625048</v>
      </c>
      <c r="M147" s="306">
        <f t="shared" ca="1" si="74"/>
        <v>1.2452755828135105</v>
      </c>
      <c r="N147" s="304">
        <f t="shared" ca="1" si="75"/>
        <v>71.349035225907983</v>
      </c>
      <c r="P147" s="310">
        <f t="shared" ca="1" si="76"/>
        <v>14</v>
      </c>
      <c r="Q147" s="304">
        <f t="shared" ca="1" si="77"/>
        <v>1084.101666666701</v>
      </c>
      <c r="R147" s="306">
        <f t="shared" ca="1" si="78"/>
        <v>0.53276197636768807</v>
      </c>
      <c r="S147" s="307">
        <f t="shared" ca="1" si="79"/>
        <v>4.3919150727871976</v>
      </c>
      <c r="T147" s="304">
        <f t="shared" ca="1" si="59"/>
        <v>43.084686864042411</v>
      </c>
      <c r="U147" s="311">
        <f t="shared" ca="1" si="60"/>
        <v>0</v>
      </c>
      <c r="V147" s="306">
        <f t="shared" ca="1" si="61"/>
        <v>1.1452020507829825</v>
      </c>
      <c r="W147" s="304">
        <f t="shared" ca="1" si="62"/>
        <v>368.24404352562561</v>
      </c>
      <c r="Y147" s="314" t="str">
        <f t="shared" ca="1" si="80"/>
        <v/>
      </c>
      <c r="Z147" s="315" t="str">
        <f t="shared" ca="1" si="81"/>
        <v/>
      </c>
      <c r="AA147" s="316" t="str">
        <f t="shared" ca="1" si="82"/>
        <v/>
      </c>
      <c r="AC147" s="310" t="e">
        <f t="shared" ca="1" si="83"/>
        <v>#N/A</v>
      </c>
      <c r="AD147" s="323" t="e">
        <f t="shared" ca="1" si="84"/>
        <v>#N/A</v>
      </c>
      <c r="AE147" s="324">
        <f t="shared" ca="1" si="63"/>
        <v>673.34301048855139</v>
      </c>
      <c r="AG147" s="306">
        <f t="shared" ca="1" si="85"/>
        <v>154.3433387125103</v>
      </c>
      <c r="AH147" s="304">
        <f t="shared" ca="1" si="86"/>
        <v>163.63841668732223</v>
      </c>
    </row>
    <row r="148" spans="1:34" x14ac:dyDescent="0.2">
      <c r="A148" s="347">
        <f t="shared" ca="1" si="64"/>
        <v>0.01</v>
      </c>
      <c r="B148" s="304">
        <f t="shared" ca="1" si="65"/>
        <v>5.1399999999999695</v>
      </c>
      <c r="D148" s="306">
        <f t="shared" ca="1" si="66"/>
        <v>51.358732806462896</v>
      </c>
      <c r="E148" s="307">
        <f t="shared" ca="1" si="67"/>
        <v>142.35152381111462</v>
      </c>
      <c r="F148" s="304">
        <f t="shared" ca="1" si="68"/>
        <v>151.3329962923882</v>
      </c>
      <c r="G148" s="306">
        <f t="shared" ca="1" si="69"/>
        <v>123.04109621130813</v>
      </c>
      <c r="H148" s="307">
        <f t="shared" ca="1" si="70"/>
        <v>364.43816613907899</v>
      </c>
      <c r="I148" s="304">
        <f t="shared" ca="1" si="71"/>
        <v>384.64826568658191</v>
      </c>
      <c r="J148" s="306">
        <f t="shared" ca="1" si="72"/>
        <v>193.33022494252478</v>
      </c>
      <c r="K148" s="307">
        <f t="shared" ca="1" si="73"/>
        <v>676.98027457375167</v>
      </c>
      <c r="L148" s="304">
        <f t="shared" ca="1" si="58"/>
        <v>704.04464917949588</v>
      </c>
      <c r="M148" s="306">
        <f t="shared" ca="1" si="74"/>
        <v>1.2451940210304493</v>
      </c>
      <c r="N148" s="304">
        <f t="shared" ca="1" si="75"/>
        <v>71.344362079969017</v>
      </c>
      <c r="P148" s="310">
        <f t="shared" ca="1" si="76"/>
        <v>14</v>
      </c>
      <c r="Q148" s="304">
        <f t="shared" ca="1" si="77"/>
        <v>1072.718333333368</v>
      </c>
      <c r="R148" s="306">
        <f t="shared" ca="1" si="78"/>
        <v>0.52716784497688818</v>
      </c>
      <c r="S148" s="307">
        <f t="shared" ca="1" si="79"/>
        <v>4.3866433943374288</v>
      </c>
      <c r="T148" s="304">
        <f t="shared" ca="1" si="59"/>
        <v>43.032971698450176</v>
      </c>
      <c r="U148" s="311">
        <f t="shared" ca="1" si="60"/>
        <v>0</v>
      </c>
      <c r="V148" s="306">
        <f t="shared" ca="1" si="61"/>
        <v>1.1447851112357421</v>
      </c>
      <c r="W148" s="304">
        <f t="shared" ca="1" si="62"/>
        <v>371.02305755910186</v>
      </c>
      <c r="Y148" s="314" t="str">
        <f t="shared" ca="1" si="80"/>
        <v/>
      </c>
      <c r="Z148" s="315" t="str">
        <f t="shared" ca="1" si="81"/>
        <v/>
      </c>
      <c r="AA148" s="316" t="str">
        <f t="shared" ca="1" si="82"/>
        <v/>
      </c>
      <c r="AC148" s="310" t="e">
        <f t="shared" ca="1" si="83"/>
        <v>#N/A</v>
      </c>
      <c r="AD148" s="323" t="e">
        <f t="shared" ca="1" si="84"/>
        <v>#N/A</v>
      </c>
      <c r="AE148" s="324">
        <f t="shared" ca="1" si="63"/>
        <v>676.98027457375167</v>
      </c>
      <c r="AG148" s="306">
        <f t="shared" ca="1" si="85"/>
        <v>151.30047378494771</v>
      </c>
      <c r="AH148" s="304">
        <f t="shared" ca="1" si="86"/>
        <v>160.59529496223121</v>
      </c>
    </row>
    <row r="149" spans="1:34" x14ac:dyDescent="0.2">
      <c r="A149" s="347">
        <f t="shared" ca="1" si="64"/>
        <v>0.01</v>
      </c>
      <c r="B149" s="304">
        <f t="shared" ca="1" si="65"/>
        <v>5.1499999999999693</v>
      </c>
      <c r="D149" s="306">
        <f t="shared" ca="1" si="66"/>
        <v>50.398331004236162</v>
      </c>
      <c r="E149" s="307">
        <f t="shared" ca="1" si="67"/>
        <v>139.46594026073117</v>
      </c>
      <c r="F149" s="304">
        <f t="shared" ca="1" si="68"/>
        <v>148.29275188228988</v>
      </c>
      <c r="G149" s="306">
        <f t="shared" ca="1" si="69"/>
        <v>123.54507952135049</v>
      </c>
      <c r="H149" s="307">
        <f t="shared" ca="1" si="70"/>
        <v>365.8328255416863</v>
      </c>
      <c r="I149" s="304">
        <f t="shared" ca="1" si="71"/>
        <v>386.13086242587593</v>
      </c>
      <c r="J149" s="306">
        <f t="shared" ca="1" si="72"/>
        <v>194.56315582118808</v>
      </c>
      <c r="K149" s="307">
        <f t="shared" ca="1" si="73"/>
        <v>680.63162953215544</v>
      </c>
      <c r="L149" s="304">
        <f t="shared" ca="1" si="58"/>
        <v>707.89422707258825</v>
      </c>
      <c r="M149" s="306">
        <f t="shared" ca="1" si="74"/>
        <v>1.2451127527808179</v>
      </c>
      <c r="N149" s="304">
        <f t="shared" ca="1" si="75"/>
        <v>71.33970575225672</v>
      </c>
      <c r="P149" s="310">
        <f t="shared" ca="1" si="76"/>
        <v>14</v>
      </c>
      <c r="Q149" s="304">
        <f t="shared" ca="1" si="77"/>
        <v>1061.3350000000351</v>
      </c>
      <c r="R149" s="306">
        <f t="shared" ca="1" si="78"/>
        <v>0.52157371358608828</v>
      </c>
      <c r="S149" s="307">
        <f t="shared" ca="1" si="79"/>
        <v>4.3814276572015682</v>
      </c>
      <c r="T149" s="304">
        <f t="shared" ca="1" si="59"/>
        <v>42.981805317147384</v>
      </c>
      <c r="U149" s="311">
        <f t="shared" ca="1" si="60"/>
        <v>0</v>
      </c>
      <c r="V149" s="306">
        <f t="shared" ca="1" si="61"/>
        <v>1.1443667039660188</v>
      </c>
      <c r="W149" s="304">
        <f t="shared" ca="1" si="62"/>
        <v>373.75207605046558</v>
      </c>
      <c r="Y149" s="314" t="str">
        <f t="shared" ca="1" si="80"/>
        <v/>
      </c>
      <c r="Z149" s="315" t="str">
        <f t="shared" ca="1" si="81"/>
        <v/>
      </c>
      <c r="AA149" s="316" t="str">
        <f t="shared" ca="1" si="82"/>
        <v/>
      </c>
      <c r="AC149" s="310" t="e">
        <f t="shared" ca="1" si="83"/>
        <v>#N/A</v>
      </c>
      <c r="AD149" s="323" t="e">
        <f t="shared" ca="1" si="84"/>
        <v>#N/A</v>
      </c>
      <c r="AE149" s="324">
        <f t="shared" ca="1" si="63"/>
        <v>680.63162953215544</v>
      </c>
      <c r="AG149" s="306">
        <f t="shared" ca="1" si="85"/>
        <v>148.25954641878462</v>
      </c>
      <c r="AH149" s="304">
        <f t="shared" ca="1" si="86"/>
        <v>157.5541116846461</v>
      </c>
    </row>
    <row r="150" spans="1:34" x14ac:dyDescent="0.2">
      <c r="A150" s="347">
        <f t="shared" ca="1" si="64"/>
        <v>0.01</v>
      </c>
      <c r="B150" s="304">
        <f t="shared" ca="1" si="65"/>
        <v>5.1599999999999691</v>
      </c>
      <c r="D150" s="306">
        <f t="shared" ca="1" si="66"/>
        <v>49.438119782472086</v>
      </c>
      <c r="E150" s="307">
        <f t="shared" ca="1" si="67"/>
        <v>136.58261328383819</v>
      </c>
      <c r="F150" s="304">
        <f t="shared" ca="1" si="68"/>
        <v>145.25473465284546</v>
      </c>
      <c r="G150" s="306">
        <f t="shared" ca="1" si="69"/>
        <v>124.03946071917521</v>
      </c>
      <c r="H150" s="307">
        <f t="shared" ca="1" si="70"/>
        <v>367.19865167452468</v>
      </c>
      <c r="I150" s="304">
        <f t="shared" ca="1" si="71"/>
        <v>387.58307187891052</v>
      </c>
      <c r="J150" s="306">
        <f t="shared" ca="1" si="72"/>
        <v>195.8010785223907</v>
      </c>
      <c r="K150" s="307">
        <f t="shared" ca="1" si="73"/>
        <v>684.29678691823653</v>
      </c>
      <c r="L150" s="304">
        <f t="shared" ca="1" si="58"/>
        <v>711.75849481207729</v>
      </c>
      <c r="M150" s="306">
        <f t="shared" ca="1" si="74"/>
        <v>1.2450317695412958</v>
      </c>
      <c r="N150" s="304">
        <f t="shared" ca="1" si="75"/>
        <v>71.33506575442081</v>
      </c>
      <c r="P150" s="310">
        <f t="shared" ca="1" si="76"/>
        <v>14</v>
      </c>
      <c r="Q150" s="304">
        <f t="shared" ca="1" si="77"/>
        <v>1049.9516666667018</v>
      </c>
      <c r="R150" s="306">
        <f t="shared" ca="1" si="78"/>
        <v>0.51597958219528839</v>
      </c>
      <c r="S150" s="307">
        <f t="shared" ca="1" si="79"/>
        <v>4.3762678613796151</v>
      </c>
      <c r="T150" s="304">
        <f t="shared" ca="1" si="59"/>
        <v>42.931187720134027</v>
      </c>
      <c r="U150" s="311">
        <f t="shared" ca="1" si="60"/>
        <v>0</v>
      </c>
      <c r="V150" s="306">
        <f t="shared" ca="1" si="61"/>
        <v>1.1439468636415044</v>
      </c>
      <c r="W150" s="304">
        <f t="shared" ca="1" si="62"/>
        <v>376.4305162353163</v>
      </c>
      <c r="Y150" s="314" t="str">
        <f t="shared" ca="1" si="80"/>
        <v/>
      </c>
      <c r="Z150" s="315" t="str">
        <f t="shared" ca="1" si="81"/>
        <v/>
      </c>
      <c r="AA150" s="316" t="str">
        <f t="shared" ca="1" si="82"/>
        <v/>
      </c>
      <c r="AC150" s="310" t="e">
        <f t="shared" ca="1" si="83"/>
        <v>#N/A</v>
      </c>
      <c r="AD150" s="323" t="e">
        <f t="shared" ca="1" si="84"/>
        <v>#N/A</v>
      </c>
      <c r="AE150" s="324">
        <f t="shared" ca="1" si="63"/>
        <v>684.29678691823653</v>
      </c>
      <c r="AG150" s="306">
        <f t="shared" ca="1" si="85"/>
        <v>145.22081820944814</v>
      </c>
      <c r="AH150" s="304">
        <f t="shared" ca="1" si="86"/>
        <v>154.51512842339244</v>
      </c>
    </row>
    <row r="151" spans="1:34" x14ac:dyDescent="0.2">
      <c r="A151" s="347">
        <f t="shared" ca="1" si="64"/>
        <v>0.01</v>
      </c>
      <c r="B151" s="304">
        <f t="shared" ca="1" si="65"/>
        <v>5.1699999999999688</v>
      </c>
      <c r="D151" s="306">
        <f t="shared" ca="1" si="66"/>
        <v>48.478185931506218</v>
      </c>
      <c r="E151" s="307">
        <f t="shared" ca="1" si="67"/>
        <v>133.70178573710231</v>
      </c>
      <c r="F151" s="304">
        <f t="shared" ca="1" si="68"/>
        <v>142.21920411990675</v>
      </c>
      <c r="G151" s="306">
        <f t="shared" ca="1" si="69"/>
        <v>124.52424257849027</v>
      </c>
      <c r="H151" s="307">
        <f t="shared" ca="1" si="70"/>
        <v>368.53566953189568</v>
      </c>
      <c r="I151" s="304">
        <f t="shared" ca="1" si="71"/>
        <v>389.00491861552257</v>
      </c>
      <c r="J151" s="306">
        <f t="shared" ca="1" si="72"/>
        <v>197.04389703887904</v>
      </c>
      <c r="K151" s="307">
        <f t="shared" ca="1" si="73"/>
        <v>687.97545852426867</v>
      </c>
      <c r="L151" s="304">
        <f t="shared" ca="1" si="58"/>
        <v>715.63714890434949</v>
      </c>
      <c r="M151" s="306">
        <f t="shared" ca="1" si="74"/>
        <v>1.2449510629538656</v>
      </c>
      <c r="N151" s="304">
        <f t="shared" ca="1" si="75"/>
        <v>71.330441607582159</v>
      </c>
      <c r="P151" s="310">
        <f t="shared" ca="1" si="76"/>
        <v>14</v>
      </c>
      <c r="Q151" s="304">
        <f t="shared" ca="1" si="77"/>
        <v>1038.5683333333689</v>
      </c>
      <c r="R151" s="306">
        <f t="shared" ca="1" si="78"/>
        <v>0.51038545080448849</v>
      </c>
      <c r="S151" s="307">
        <f t="shared" ca="1" si="79"/>
        <v>4.3711640068715703</v>
      </c>
      <c r="T151" s="304">
        <f t="shared" ca="1" si="59"/>
        <v>42.881118907410105</v>
      </c>
      <c r="U151" s="311">
        <f t="shared" ca="1" si="60"/>
        <v>0</v>
      </c>
      <c r="V151" s="306">
        <f t="shared" ca="1" si="61"/>
        <v>1.1435256248605057</v>
      </c>
      <c r="W151" s="304">
        <f t="shared" ca="1" si="62"/>
        <v>379.05781651134748</v>
      </c>
      <c r="Y151" s="314" t="str">
        <f t="shared" ca="1" si="80"/>
        <v/>
      </c>
      <c r="Z151" s="315" t="str">
        <f t="shared" ca="1" si="81"/>
        <v/>
      </c>
      <c r="AA151" s="316" t="str">
        <f t="shared" ca="1" si="82"/>
        <v/>
      </c>
      <c r="AC151" s="310" t="e">
        <f t="shared" ca="1" si="83"/>
        <v>#N/A</v>
      </c>
      <c r="AD151" s="323" t="e">
        <f t="shared" ca="1" si="84"/>
        <v>#N/A</v>
      </c>
      <c r="AE151" s="324">
        <f t="shared" ca="1" si="63"/>
        <v>687.97545852426867</v>
      </c>
      <c r="AG151" s="306">
        <f t="shared" ca="1" si="85"/>
        <v>142.18454697099145</v>
      </c>
      <c r="AH151" s="304">
        <f t="shared" ca="1" si="86"/>
        <v>151.47860296643105</v>
      </c>
    </row>
    <row r="152" spans="1:34" x14ac:dyDescent="0.2">
      <c r="A152" s="347">
        <f t="shared" ca="1" si="64"/>
        <v>0.01</v>
      </c>
      <c r="B152" s="304">
        <f t="shared" ca="1" si="65"/>
        <v>5.1799999999999686</v>
      </c>
      <c r="D152" s="306">
        <f t="shared" ca="1" si="66"/>
        <v>47.518614971089598</v>
      </c>
      <c r="E152" s="307">
        <f t="shared" ca="1" si="67"/>
        <v>130.82369686878829</v>
      </c>
      <c r="F152" s="304">
        <f t="shared" ca="1" si="68"/>
        <v>139.1864161158957</v>
      </c>
      <c r="G152" s="306">
        <f t="shared" ca="1" si="69"/>
        <v>124.99942872820117</v>
      </c>
      <c r="H152" s="307">
        <f t="shared" ca="1" si="70"/>
        <v>369.84390650058356</v>
      </c>
      <c r="I152" s="304">
        <f t="shared" ca="1" si="71"/>
        <v>390.39642974544353</v>
      </c>
      <c r="J152" s="306">
        <f t="shared" ca="1" si="72"/>
        <v>198.29151539541249</v>
      </c>
      <c r="K152" s="307">
        <f t="shared" ca="1" si="73"/>
        <v>691.66735640443108</v>
      </c>
      <c r="L152" s="304">
        <f t="shared" ca="1" si="58"/>
        <v>719.52988610154569</v>
      </c>
      <c r="M152" s="306">
        <f t="shared" ca="1" si="74"/>
        <v>1.2448706248199708</v>
      </c>
      <c r="N152" s="304">
        <f t="shared" ca="1" si="75"/>
        <v>71.325832841998078</v>
      </c>
      <c r="P152" s="310">
        <f t="shared" ca="1" si="76"/>
        <v>14</v>
      </c>
      <c r="Q152" s="304">
        <f t="shared" ca="1" si="77"/>
        <v>1027.1850000000356</v>
      </c>
      <c r="R152" s="306">
        <f t="shared" ca="1" si="78"/>
        <v>0.50479131941368849</v>
      </c>
      <c r="S152" s="307">
        <f t="shared" ca="1" si="79"/>
        <v>4.3661160936774337</v>
      </c>
      <c r="T152" s="304">
        <f t="shared" ca="1" si="59"/>
        <v>42.831598878975626</v>
      </c>
      <c r="U152" s="311">
        <f t="shared" ca="1" si="60"/>
        <v>0</v>
      </c>
      <c r="V152" s="306">
        <f t="shared" ca="1" si="61"/>
        <v>1.1431030221488481</v>
      </c>
      <c r="W152" s="304">
        <f t="shared" ca="1" si="62"/>
        <v>381.6334363751846</v>
      </c>
      <c r="Y152" s="314" t="str">
        <f t="shared" ca="1" si="80"/>
        <v/>
      </c>
      <c r="Z152" s="315" t="str">
        <f t="shared" ca="1" si="81"/>
        <v/>
      </c>
      <c r="AA152" s="316" t="str">
        <f t="shared" ca="1" si="82"/>
        <v/>
      </c>
      <c r="AC152" s="310" t="e">
        <f t="shared" ca="1" si="83"/>
        <v>#N/A</v>
      </c>
      <c r="AD152" s="323" t="e">
        <f t="shared" ca="1" si="84"/>
        <v>#N/A</v>
      </c>
      <c r="AE152" s="324">
        <f t="shared" ca="1" si="63"/>
        <v>691.66735640443108</v>
      </c>
      <c r="AG152" s="306">
        <f t="shared" ca="1" si="85"/>
        <v>139.15098669312951</v>
      </c>
      <c r="AH152" s="304">
        <f t="shared" ca="1" si="86"/>
        <v>148.44478927787563</v>
      </c>
    </row>
    <row r="153" spans="1:34" x14ac:dyDescent="0.2">
      <c r="A153" s="347">
        <f t="shared" ca="1" si="64"/>
        <v>0.01</v>
      </c>
      <c r="B153" s="304">
        <f t="shared" ca="1" si="65"/>
        <v>5.1899999999999684</v>
      </c>
      <c r="D153" s="306">
        <f t="shared" ca="1" si="66"/>
        <v>46.559491138689175</v>
      </c>
      <c r="E153" s="307">
        <f t="shared" ca="1" si="67"/>
        <v>127.94858228004173</v>
      </c>
      <c r="F153" s="304">
        <f t="shared" ca="1" si="68"/>
        <v>136.15662276425002</v>
      </c>
      <c r="G153" s="306">
        <f t="shared" ca="1" si="69"/>
        <v>125.46502363958805</v>
      </c>
      <c r="H153" s="307">
        <f t="shared" ca="1" si="70"/>
        <v>371.123392323384</v>
      </c>
      <c r="I153" s="304">
        <f t="shared" ca="1" si="71"/>
        <v>391.75763487965213</v>
      </c>
      <c r="J153" s="306">
        <f t="shared" ca="1" si="72"/>
        <v>199.54383765725143</v>
      </c>
      <c r="K153" s="307">
        <f t="shared" ca="1" si="73"/>
        <v>695.37219289855091</v>
      </c>
      <c r="L153" s="304">
        <f t="shared" ca="1" si="58"/>
        <v>723.43640342708977</v>
      </c>
      <c r="M153" s="306">
        <f t="shared" ca="1" si="74"/>
        <v>1.2447904470948903</v>
      </c>
      <c r="N153" s="304">
        <f t="shared" ca="1" si="75"/>
        <v>71.321238996739993</v>
      </c>
      <c r="P153" s="310">
        <f t="shared" ca="1" si="76"/>
        <v>14</v>
      </c>
      <c r="Q153" s="304">
        <f t="shared" ca="1" si="77"/>
        <v>1015.8016666667027</v>
      </c>
      <c r="R153" s="306">
        <f t="shared" ca="1" si="78"/>
        <v>0.49919718802288859</v>
      </c>
      <c r="S153" s="307">
        <f t="shared" ca="1" si="79"/>
        <v>4.3611241217972045</v>
      </c>
      <c r="T153" s="304">
        <f t="shared" ca="1" si="59"/>
        <v>42.782627634830575</v>
      </c>
      <c r="U153" s="311">
        <f t="shared" ca="1" si="60"/>
        <v>0</v>
      </c>
      <c r="V153" s="306">
        <f t="shared" ca="1" si="61"/>
        <v>1.1426790899568338</v>
      </c>
      <c r="W153" s="304">
        <f t="shared" ca="1" si="62"/>
        <v>384.15685635035936</v>
      </c>
      <c r="Y153" s="314" t="str">
        <f t="shared" ca="1" si="80"/>
        <v/>
      </c>
      <c r="Z153" s="315" t="str">
        <f t="shared" ca="1" si="81"/>
        <v/>
      </c>
      <c r="AA153" s="316" t="str">
        <f t="shared" ca="1" si="82"/>
        <v/>
      </c>
      <c r="AC153" s="310" t="e">
        <f t="shared" ca="1" si="83"/>
        <v>#N/A</v>
      </c>
      <c r="AD153" s="323" t="e">
        <f t="shared" ca="1" si="84"/>
        <v>#N/A</v>
      </c>
      <c r="AE153" s="324">
        <f t="shared" ca="1" si="63"/>
        <v>695.37219289855091</v>
      </c>
      <c r="AG153" s="306">
        <f t="shared" ca="1" si="85"/>
        <v>136.12038750078784</v>
      </c>
      <c r="AH153" s="304">
        <f t="shared" ca="1" si="86"/>
        <v>145.41393745752401</v>
      </c>
    </row>
    <row r="154" spans="1:34" x14ac:dyDescent="0.2">
      <c r="A154" s="347">
        <f t="shared" ca="1" si="64"/>
        <v>0.01</v>
      </c>
      <c r="B154" s="304">
        <f t="shared" ca="1" si="65"/>
        <v>5.1999999999999682</v>
      </c>
      <c r="D154" s="306">
        <f t="shared" ca="1" si="66"/>
        <v>45.600897378486984</v>
      </c>
      <c r="E154" s="307">
        <f t="shared" ca="1" si="67"/>
        <v>125.07667388856802</v>
      </c>
      <c r="F154" s="304">
        <f t="shared" ca="1" si="68"/>
        <v>133.13007245829357</v>
      </c>
      <c r="G154" s="306">
        <f t="shared" ca="1" si="69"/>
        <v>125.92103261337293</v>
      </c>
      <c r="H154" s="307">
        <f t="shared" ca="1" si="70"/>
        <v>372.37415906226965</v>
      </c>
      <c r="I154" s="304">
        <f t="shared" ca="1" si="71"/>
        <v>393.08856609134619</v>
      </c>
      <c r="J154" s="306">
        <f t="shared" ca="1" si="72"/>
        <v>200.80076793851623</v>
      </c>
      <c r="K154" s="307">
        <f t="shared" ca="1" si="73"/>
        <v>699.08968065547913</v>
      </c>
      <c r="L154" s="304">
        <f t="shared" ca="1" si="58"/>
        <v>727.35639820082531</v>
      </c>
      <c r="M154" s="306">
        <f t="shared" ca="1" si="74"/>
        <v>1.2447105218823213</v>
      </c>
      <c r="N154" s="304">
        <f t="shared" ca="1" si="75"/>
        <v>71.316659619383117</v>
      </c>
      <c r="P154" s="310">
        <f t="shared" ca="1" si="76"/>
        <v>14</v>
      </c>
      <c r="Q154" s="304">
        <f t="shared" ca="1" si="77"/>
        <v>1004.4183333333696</v>
      </c>
      <c r="R154" s="306">
        <f t="shared" ca="1" si="78"/>
        <v>0.49360305663208864</v>
      </c>
      <c r="S154" s="307">
        <f t="shared" ca="1" si="79"/>
        <v>4.3561880912308837</v>
      </c>
      <c r="T154" s="304">
        <f t="shared" ca="1" si="59"/>
        <v>42.734205174974974</v>
      </c>
      <c r="U154" s="311">
        <f t="shared" ca="1" si="60"/>
        <v>0</v>
      </c>
      <c r="V154" s="306">
        <f t="shared" ca="1" si="61"/>
        <v>1.1422538626562595</v>
      </c>
      <c r="W154" s="304">
        <f t="shared" ca="1" si="62"/>
        <v>386.6275779066284</v>
      </c>
      <c r="Y154" s="314" t="str">
        <f t="shared" ca="1" si="80"/>
        <v/>
      </c>
      <c r="Z154" s="315" t="str">
        <f t="shared" ca="1" si="81"/>
        <v/>
      </c>
      <c r="AA154" s="316" t="str">
        <f t="shared" ca="1" si="82"/>
        <v/>
      </c>
      <c r="AC154" s="310" t="e">
        <f t="shared" ca="1" si="83"/>
        <v>#N/A</v>
      </c>
      <c r="AD154" s="323" t="e">
        <f t="shared" ca="1" si="84"/>
        <v>#N/A</v>
      </c>
      <c r="AE154" s="324">
        <f t="shared" ca="1" si="63"/>
        <v>699.08968065547913</v>
      </c>
      <c r="AG154" s="306">
        <f t="shared" ca="1" si="85"/>
        <v>133.09299561614608</v>
      </c>
      <c r="AH154" s="304">
        <f t="shared" ca="1" si="86"/>
        <v>142.3862937028849</v>
      </c>
    </row>
    <row r="155" spans="1:34" x14ac:dyDescent="0.2">
      <c r="A155" s="347">
        <f t="shared" ca="1" si="64"/>
        <v>0.01</v>
      </c>
      <c r="B155" s="304">
        <f t="shared" ca="1" si="65"/>
        <v>5.209999999999968</v>
      </c>
      <c r="D155" s="306">
        <f t="shared" ca="1" si="66"/>
        <v>44.642915331077766</v>
      </c>
      <c r="E155" s="307">
        <f t="shared" ca="1" si="67"/>
        <v>122.20819989469112</v>
      </c>
      <c r="F155" s="304">
        <f t="shared" ca="1" si="68"/>
        <v>130.10700984481414</v>
      </c>
      <c r="G155" s="306">
        <f t="shared" ca="1" si="69"/>
        <v>126.3674617666837</v>
      </c>
      <c r="H155" s="307">
        <f t="shared" ca="1" si="70"/>
        <v>373.59624106121657</v>
      </c>
      <c r="I155" s="304">
        <f t="shared" ca="1" si="71"/>
        <v>394.38925787656149</v>
      </c>
      <c r="J155" s="306">
        <f t="shared" ca="1" si="72"/>
        <v>202.06221041041653</v>
      </c>
      <c r="K155" s="307">
        <f t="shared" ca="1" si="73"/>
        <v>702.81953265609661</v>
      </c>
      <c r="L155" s="304">
        <f t="shared" ca="1" si="58"/>
        <v>731.28956806375788</v>
      </c>
      <c r="M155" s="306">
        <f t="shared" ca="1" si="74"/>
        <v>1.2446308414291565</v>
      </c>
      <c r="N155" s="304">
        <f t="shared" ca="1" si="75"/>
        <v>71.312094265707074</v>
      </c>
      <c r="P155" s="310">
        <f t="shared" ca="1" si="76"/>
        <v>14</v>
      </c>
      <c r="Q155" s="304">
        <f t="shared" ca="1" si="77"/>
        <v>993.03500000003646</v>
      </c>
      <c r="R155" s="306">
        <f t="shared" ca="1" si="78"/>
        <v>0.48800892524128869</v>
      </c>
      <c r="S155" s="307">
        <f t="shared" ca="1" si="79"/>
        <v>4.3513080019784711</v>
      </c>
      <c r="T155" s="304">
        <f t="shared" ca="1" si="59"/>
        <v>42.686331499408801</v>
      </c>
      <c r="U155" s="311">
        <f t="shared" ca="1" si="60"/>
        <v>0</v>
      </c>
      <c r="V155" s="306">
        <f t="shared" ca="1" si="61"/>
        <v>1.1418273745374952</v>
      </c>
      <c r="W155" s="304">
        <f t="shared" ca="1" si="62"/>
        <v>389.04512337085964</v>
      </c>
      <c r="Y155" s="314" t="str">
        <f t="shared" ca="1" si="80"/>
        <v/>
      </c>
      <c r="Z155" s="315" t="str">
        <f t="shared" ca="1" si="81"/>
        <v/>
      </c>
      <c r="AA155" s="316" t="str">
        <f t="shared" ca="1" si="82"/>
        <v/>
      </c>
      <c r="AC155" s="310" t="e">
        <f t="shared" ca="1" si="83"/>
        <v>#N/A</v>
      </c>
      <c r="AD155" s="323" t="e">
        <f t="shared" ca="1" si="84"/>
        <v>#N/A</v>
      </c>
      <c r="AE155" s="324">
        <f t="shared" ca="1" si="63"/>
        <v>702.81953265609661</v>
      </c>
      <c r="AG155" s="306">
        <f t="shared" ca="1" si="85"/>
        <v>130.0690533231606</v>
      </c>
      <c r="AH155" s="304">
        <f t="shared" ca="1" si="86"/>
        <v>139.36210027368418</v>
      </c>
    </row>
    <row r="156" spans="1:34" x14ac:dyDescent="0.2">
      <c r="A156" s="347">
        <f t="shared" ca="1" si="64"/>
        <v>0.01</v>
      </c>
      <c r="B156" s="304">
        <f t="shared" ca="1" si="65"/>
        <v>5.2199999999999678</v>
      </c>
      <c r="D156" s="306">
        <f t="shared" ca="1" si="66"/>
        <v>43.685625323863569</v>
      </c>
      <c r="E156" s="307">
        <f t="shared" ca="1" si="67"/>
        <v>119.34338474976821</v>
      </c>
      <c r="F156" s="304">
        <f t="shared" ca="1" si="68"/>
        <v>127.08767581267743</v>
      </c>
      <c r="G156" s="306">
        <f t="shared" ca="1" si="69"/>
        <v>126.80431801992233</v>
      </c>
      <c r="H156" s="307">
        <f t="shared" ca="1" si="70"/>
        <v>374.78967490871423</v>
      </c>
      <c r="I156" s="304">
        <f t="shared" ca="1" si="71"/>
        <v>395.65974711445853</v>
      </c>
      <c r="J156" s="306">
        <f t="shared" ca="1" si="72"/>
        <v>203.32806930934956</v>
      </c>
      <c r="K156" s="307">
        <f t="shared" ca="1" si="73"/>
        <v>706.56146223594624</v>
      </c>
      <c r="L156" s="304">
        <f t="shared" ca="1" si="58"/>
        <v>735.23561100239567</v>
      </c>
      <c r="M156" s="306">
        <f t="shared" ca="1" si="74"/>
        <v>1.2445513981204495</v>
      </c>
      <c r="N156" s="304">
        <f t="shared" ca="1" si="75"/>
        <v>71.307542499407603</v>
      </c>
      <c r="P156" s="310">
        <f t="shared" ca="1" si="76"/>
        <v>14</v>
      </c>
      <c r="Q156" s="304">
        <f t="shared" ca="1" si="77"/>
        <v>981.65166666670336</v>
      </c>
      <c r="R156" s="306">
        <f t="shared" ca="1" si="78"/>
        <v>0.48241479385048874</v>
      </c>
      <c r="S156" s="307">
        <f t="shared" ca="1" si="79"/>
        <v>4.346483854039966</v>
      </c>
      <c r="T156" s="304">
        <f t="shared" ca="1" si="59"/>
        <v>42.639006608132071</v>
      </c>
      <c r="U156" s="311">
        <f t="shared" ca="1" si="60"/>
        <v>0</v>
      </c>
      <c r="V156" s="306">
        <f t="shared" ca="1" si="61"/>
        <v>1.1413996598066196</v>
      </c>
      <c r="W156" s="304">
        <f t="shared" ca="1" si="62"/>
        <v>391.4090358296915</v>
      </c>
      <c r="Y156" s="314" t="str">
        <f t="shared" ca="1" si="80"/>
        <v/>
      </c>
      <c r="Z156" s="315" t="str">
        <f t="shared" ca="1" si="81"/>
        <v/>
      </c>
      <c r="AA156" s="316" t="str">
        <f t="shared" ca="1" si="82"/>
        <v/>
      </c>
      <c r="AC156" s="310" t="e">
        <f t="shared" ca="1" si="83"/>
        <v>#N/A</v>
      </c>
      <c r="AD156" s="323" t="e">
        <f t="shared" ca="1" si="84"/>
        <v>#N/A</v>
      </c>
      <c r="AE156" s="324">
        <f t="shared" ca="1" si="63"/>
        <v>706.56146223594624</v>
      </c>
      <c r="AG156" s="306">
        <f t="shared" ca="1" si="85"/>
        <v>127.04879893454307</v>
      </c>
      <c r="AH156" s="304">
        <f t="shared" ca="1" si="86"/>
        <v>136.34159545882778</v>
      </c>
    </row>
    <row r="157" spans="1:34" x14ac:dyDescent="0.2">
      <c r="A157" s="347">
        <f t="shared" ca="1" si="64"/>
        <v>0.01</v>
      </c>
      <c r="B157" s="304">
        <f t="shared" ca="1" si="65"/>
        <v>5.2299999999999676</v>
      </c>
      <c r="D157" s="306">
        <f t="shared" ca="1" si="66"/>
        <v>42.729106362143384</v>
      </c>
      <c r="E157" s="307">
        <f t="shared" ca="1" si="67"/>
        <v>116.48244912694182</v>
      </c>
      <c r="F157" s="304">
        <f t="shared" ca="1" si="68"/>
        <v>124.07230748687618</v>
      </c>
      <c r="G157" s="306">
        <f t="shared" ca="1" si="69"/>
        <v>127.23160908354377</v>
      </c>
      <c r="H157" s="307">
        <f t="shared" ca="1" si="70"/>
        <v>375.95449939998366</v>
      </c>
      <c r="I157" s="304">
        <f t="shared" ca="1" si="71"/>
        <v>396.90007302730498</v>
      </c>
      <c r="J157" s="306">
        <f t="shared" ca="1" si="72"/>
        <v>204.5982489448669</v>
      </c>
      <c r="K157" s="307">
        <f t="shared" ca="1" si="73"/>
        <v>710.3151831074897</v>
      </c>
      <c r="L157" s="304">
        <f t="shared" ca="1" si="58"/>
        <v>739.19422537269077</v>
      </c>
      <c r="M157" s="306">
        <f t="shared" ca="1" si="74"/>
        <v>1.2444721844745592</v>
      </c>
      <c r="N157" s="304">
        <f t="shared" ca="1" si="75"/>
        <v>71.30300389181825</v>
      </c>
      <c r="P157" s="310">
        <f t="shared" ca="1" si="76"/>
        <v>14</v>
      </c>
      <c r="Q157" s="304">
        <f t="shared" ca="1" si="77"/>
        <v>970.26833333337026</v>
      </c>
      <c r="R157" s="306">
        <f t="shared" ca="1" si="78"/>
        <v>0.47682066245968879</v>
      </c>
      <c r="S157" s="307">
        <f t="shared" ca="1" si="79"/>
        <v>4.3417156474153691</v>
      </c>
      <c r="T157" s="304">
        <f t="shared" ca="1" si="59"/>
        <v>42.592230501144776</v>
      </c>
      <c r="U157" s="311">
        <f t="shared" ca="1" si="60"/>
        <v>0</v>
      </c>
      <c r="V157" s="306">
        <f t="shared" ca="1" si="61"/>
        <v>1.1409707525826158</v>
      </c>
      <c r="W157" s="304">
        <f t="shared" ca="1" si="62"/>
        <v>393.71887902419752</v>
      </c>
      <c r="Y157" s="314" t="str">
        <f t="shared" ca="1" si="80"/>
        <v/>
      </c>
      <c r="Z157" s="315" t="str">
        <f t="shared" ca="1" si="81"/>
        <v/>
      </c>
      <c r="AA157" s="316" t="str">
        <f t="shared" ca="1" si="82"/>
        <v/>
      </c>
      <c r="AC157" s="310" t="e">
        <f t="shared" ca="1" si="83"/>
        <v>#N/A</v>
      </c>
      <c r="AD157" s="323" t="e">
        <f t="shared" ca="1" si="84"/>
        <v>#N/A</v>
      </c>
      <c r="AE157" s="324">
        <f t="shared" ca="1" si="63"/>
        <v>710.3151831074897</v>
      </c>
      <c r="AG157" s="306">
        <f t="shared" ca="1" si="85"/>
        <v>124.03246676117676</v>
      </c>
      <c r="AH157" s="304">
        <f t="shared" ca="1" si="86"/>
        <v>133.32501354580299</v>
      </c>
    </row>
    <row r="158" spans="1:34" x14ac:dyDescent="0.2">
      <c r="A158" s="347">
        <f t="shared" ca="1" si="64"/>
        <v>0.01</v>
      </c>
      <c r="B158" s="304">
        <f t="shared" ca="1" si="65"/>
        <v>5.2399999999999674</v>
      </c>
      <c r="D158" s="306">
        <f t="shared" ca="1" si="66"/>
        <v>41.773436120894438</v>
      </c>
      <c r="E158" s="307">
        <f t="shared" ca="1" si="67"/>
        <v>113.62560989420315</v>
      </c>
      <c r="F158" s="304">
        <f t="shared" ca="1" si="68"/>
        <v>121.0611382284839</v>
      </c>
      <c r="G158" s="306">
        <f t="shared" ca="1" si="69"/>
        <v>127.64934344475272</v>
      </c>
      <c r="H158" s="307">
        <f t="shared" ca="1" si="70"/>
        <v>377.09075549892572</v>
      </c>
      <c r="I158" s="304">
        <f t="shared" ca="1" si="71"/>
        <v>398.11027714017513</v>
      </c>
      <c r="J158" s="306">
        <f t="shared" ca="1" si="72"/>
        <v>205.87265370750839</v>
      </c>
      <c r="K158" s="307">
        <f t="shared" ca="1" si="73"/>
        <v>714.08040938198428</v>
      </c>
      <c r="L158" s="304">
        <f t="shared" ca="1" si="58"/>
        <v>743.16510992357144</v>
      </c>
      <c r="M158" s="306">
        <f t="shared" ca="1" si="74"/>
        <v>1.2443931931384631</v>
      </c>
      <c r="N158" s="304">
        <f t="shared" ca="1" si="75"/>
        <v>71.298478021641841</v>
      </c>
      <c r="P158" s="310">
        <f t="shared" ca="1" si="76"/>
        <v>14</v>
      </c>
      <c r="Q158" s="304">
        <f t="shared" ca="1" si="77"/>
        <v>958.88500000003728</v>
      </c>
      <c r="R158" s="306">
        <f t="shared" ca="1" si="78"/>
        <v>0.47122653106888895</v>
      </c>
      <c r="S158" s="307">
        <f t="shared" ca="1" si="79"/>
        <v>4.3370033821046805</v>
      </c>
      <c r="T158" s="304">
        <f t="shared" ca="1" si="59"/>
        <v>42.546003178446917</v>
      </c>
      <c r="U158" s="311">
        <f t="shared" ca="1" si="60"/>
        <v>0</v>
      </c>
      <c r="V158" s="306">
        <f t="shared" ca="1" si="61"/>
        <v>1.1405406868946275</v>
      </c>
      <c r="W158" s="304">
        <f t="shared" ca="1" si="62"/>
        <v>395.97423723676997</v>
      </c>
      <c r="Y158" s="314" t="str">
        <f t="shared" ca="1" si="80"/>
        <v/>
      </c>
      <c r="Z158" s="315" t="str">
        <f t="shared" ca="1" si="81"/>
        <v/>
      </c>
      <c r="AA158" s="316" t="str">
        <f t="shared" ca="1" si="82"/>
        <v/>
      </c>
      <c r="AC158" s="310" t="e">
        <f t="shared" ca="1" si="83"/>
        <v>#N/A</v>
      </c>
      <c r="AD158" s="323" t="e">
        <f t="shared" ca="1" si="84"/>
        <v>#N/A</v>
      </c>
      <c r="AE158" s="324">
        <f t="shared" ca="1" si="63"/>
        <v>714.08040938198428</v>
      </c>
      <c r="AG158" s="306">
        <f t="shared" ca="1" si="85"/>
        <v>121.02028708394455</v>
      </c>
      <c r="AH158" s="304">
        <f t="shared" ca="1" si="86"/>
        <v>130.31258479249175</v>
      </c>
    </row>
    <row r="159" spans="1:34" x14ac:dyDescent="0.2">
      <c r="A159" s="347">
        <f t="shared" ca="1" si="64"/>
        <v>0.01</v>
      </c>
      <c r="B159" s="304">
        <f t="shared" ca="1" si="65"/>
        <v>5.2499999999999671</v>
      </c>
      <c r="D159" s="306">
        <f t="shared" ca="1" si="66"/>
        <v>40.818690937242174</v>
      </c>
      <c r="E159" s="307">
        <f t="shared" ca="1" si="67"/>
        <v>110.77308008974357</v>
      </c>
      <c r="F159" s="304">
        <f t="shared" ca="1" si="68"/>
        <v>118.05439764108256</v>
      </c>
      <c r="G159" s="306">
        <f t="shared" ca="1" si="69"/>
        <v>128.05753035412513</v>
      </c>
      <c r="H159" s="307">
        <f t="shared" ca="1" si="70"/>
        <v>378.19848629982317</v>
      </c>
      <c r="I159" s="304">
        <f t="shared" ca="1" si="71"/>
        <v>399.29040324039244</v>
      </c>
      <c r="J159" s="306">
        <f t="shared" ca="1" si="72"/>
        <v>207.15118807650279</v>
      </c>
      <c r="K159" s="307">
        <f t="shared" ca="1" si="73"/>
        <v>717.85685559097806</v>
      </c>
      <c r="L159" s="304">
        <f t="shared" ca="1" si="58"/>
        <v>747.1479638200675</v>
      </c>
      <c r="M159" s="306">
        <f t="shared" ca="1" si="74"/>
        <v>1.2443144168832327</v>
      </c>
      <c r="N159" s="304">
        <f t="shared" ca="1" si="75"/>
        <v>71.293964474691307</v>
      </c>
      <c r="P159" s="310">
        <f t="shared" ca="1" si="76"/>
        <v>14</v>
      </c>
      <c r="Q159" s="304">
        <f t="shared" ca="1" si="77"/>
        <v>947.50166666670418</v>
      </c>
      <c r="R159" s="306">
        <f t="shared" ca="1" si="78"/>
        <v>0.465632399678089</v>
      </c>
      <c r="S159" s="307">
        <f t="shared" ca="1" si="79"/>
        <v>4.3323470581078993</v>
      </c>
      <c r="T159" s="304">
        <f t="shared" ca="1" si="59"/>
        <v>42.500324640038492</v>
      </c>
      <c r="U159" s="311">
        <f t="shared" ca="1" si="60"/>
        <v>0</v>
      </c>
      <c r="V159" s="306">
        <f t="shared" ca="1" si="61"/>
        <v>1.1401094966792729</v>
      </c>
      <c r="W159" s="304">
        <f t="shared" ca="1" si="62"/>
        <v>398.17471517045118</v>
      </c>
      <c r="Y159" s="314" t="str">
        <f t="shared" ca="1" si="80"/>
        <v/>
      </c>
      <c r="Z159" s="315" t="str">
        <f t="shared" ca="1" si="81"/>
        <v/>
      </c>
      <c r="AA159" s="316" t="str">
        <f t="shared" ca="1" si="82"/>
        <v/>
      </c>
      <c r="AC159" s="310" t="e">
        <f t="shared" ca="1" si="83"/>
        <v>#N/A</v>
      </c>
      <c r="AD159" s="323" t="e">
        <f t="shared" ca="1" si="84"/>
        <v>#N/A</v>
      </c>
      <c r="AE159" s="324">
        <f t="shared" ca="1" si="63"/>
        <v>717.85685559097806</v>
      </c>
      <c r="AG159" s="306">
        <f t="shared" ca="1" si="85"/>
        <v>118.012486127946</v>
      </c>
      <c r="AH159" s="304">
        <f t="shared" ca="1" si="86"/>
        <v>127.3045354013737</v>
      </c>
    </row>
    <row r="160" spans="1:34" x14ac:dyDescent="0.2">
      <c r="A160" s="347">
        <f t="shared" ca="1" si="64"/>
        <v>0.01</v>
      </c>
      <c r="B160" s="304">
        <f t="shared" ca="1" si="65"/>
        <v>5.2599999999999669</v>
      </c>
      <c r="D160" s="306">
        <f t="shared" ca="1" si="66"/>
        <v>38.687269050083728</v>
      </c>
      <c r="E160" s="307">
        <f t="shared" ca="1" si="67"/>
        <v>104.44697929168549</v>
      </c>
      <c r="F160" s="304">
        <f t="shared" ca="1" si="68"/>
        <v>111.38166936130624</v>
      </c>
      <c r="G160" s="306">
        <f t="shared" ca="1" si="69"/>
        <v>128.44440304462597</v>
      </c>
      <c r="H160" s="307">
        <f t="shared" ca="1" si="70"/>
        <v>379.24295609274003</v>
      </c>
      <c r="I160" s="304">
        <f t="shared" ca="1" si="71"/>
        <v>400.40377672975347</v>
      </c>
      <c r="J160" s="306">
        <f t="shared" ca="1" si="72"/>
        <v>208.43369774349654</v>
      </c>
      <c r="K160" s="307">
        <f t="shared" ca="1" si="73"/>
        <v>721.64406280294088</v>
      </c>
      <c r="L160" s="304">
        <f t="shared" ca="1" si="58"/>
        <v>751.1423032513627</v>
      </c>
      <c r="M160" s="306">
        <f t="shared" ca="1" si="74"/>
        <v>1.2442358413942494</v>
      </c>
      <c r="N160" s="304">
        <f t="shared" ca="1" si="75"/>
        <v>71.289462430799375</v>
      </c>
      <c r="P160" s="310">
        <f t="shared" ca="1" si="76"/>
        <v>15</v>
      </c>
      <c r="Q160" s="304">
        <f t="shared" ca="1" si="77"/>
        <v>920.23600000014324</v>
      </c>
      <c r="R160" s="306">
        <f t="shared" ca="1" si="78"/>
        <v>0.45223318546516078</v>
      </c>
      <c r="S160" s="307">
        <f t="shared" ca="1" si="79"/>
        <v>4.3278247262532474</v>
      </c>
      <c r="T160" s="304">
        <f t="shared" ca="1" si="59"/>
        <v>42.455960564544363</v>
      </c>
      <c r="U160" s="311">
        <f t="shared" ca="1" si="60"/>
        <v>0</v>
      </c>
      <c r="V160" s="306">
        <f t="shared" ca="1" si="61"/>
        <v>1.1396772356233567</v>
      </c>
      <c r="W160" s="304">
        <f t="shared" ca="1" si="62"/>
        <v>400.24652905354054</v>
      </c>
      <c r="Y160" s="314" t="str">
        <f t="shared" ca="1" si="80"/>
        <v/>
      </c>
      <c r="Z160" s="315" t="str">
        <f t="shared" ca="1" si="81"/>
        <v/>
      </c>
      <c r="AA160" s="316" t="str">
        <f t="shared" ca="1" si="82"/>
        <v/>
      </c>
      <c r="AC160" s="310" t="e">
        <f t="shared" ca="1" si="83"/>
        <v>#N/A</v>
      </c>
      <c r="AD160" s="323" t="e">
        <f t="shared" ca="1" si="84"/>
        <v>#N/A</v>
      </c>
      <c r="AE160" s="324">
        <f t="shared" ca="1" si="63"/>
        <v>721.64406280294088</v>
      </c>
      <c r="AG160" s="306">
        <f t="shared" ca="1" si="85"/>
        <v>111.33722532930275</v>
      </c>
      <c r="AH160" s="304">
        <f t="shared" ca="1" si="86"/>
        <v>120.62902678631795</v>
      </c>
    </row>
    <row r="161" spans="1:34" x14ac:dyDescent="0.2">
      <c r="A161" s="347">
        <f t="shared" ca="1" si="64"/>
        <v>0.01</v>
      </c>
      <c r="B161" s="304">
        <f t="shared" ca="1" si="65"/>
        <v>5.2699999999999667</v>
      </c>
      <c r="D161" s="306">
        <f t="shared" ca="1" si="66"/>
        <v>35.379698280409215</v>
      </c>
      <c r="E161" s="307">
        <f t="shared" ca="1" si="67"/>
        <v>94.651549460196648</v>
      </c>
      <c r="F161" s="304">
        <f t="shared" ca="1" si="68"/>
        <v>101.04770588998467</v>
      </c>
      <c r="G161" s="306">
        <f t="shared" ca="1" si="69"/>
        <v>128.79820002743006</v>
      </c>
      <c r="H161" s="307">
        <f t="shared" ca="1" si="70"/>
        <v>380.18947158734198</v>
      </c>
      <c r="I161" s="304">
        <f t="shared" ca="1" si="71"/>
        <v>401.41376488128583</v>
      </c>
      <c r="J161" s="306">
        <f t="shared" ca="1" si="72"/>
        <v>209.71991075885683</v>
      </c>
      <c r="K161" s="307">
        <f t="shared" ca="1" si="73"/>
        <v>725.44122494134126</v>
      </c>
      <c r="L161" s="304">
        <f t="shared" ca="1" si="58"/>
        <v>755.1472782266361</v>
      </c>
      <c r="M161" s="306">
        <f t="shared" ca="1" si="74"/>
        <v>1.2441574454191191</v>
      </c>
      <c r="N161" s="304">
        <f t="shared" ca="1" si="75"/>
        <v>71.284970672293596</v>
      </c>
      <c r="P161" s="310">
        <f t="shared" ca="1" si="76"/>
        <v>15</v>
      </c>
      <c r="Q161" s="304">
        <f t="shared" ca="1" si="77"/>
        <v>877.08800000014412</v>
      </c>
      <c r="R161" s="306">
        <f t="shared" ca="1" si="78"/>
        <v>0.43102888843000098</v>
      </c>
      <c r="S161" s="307">
        <f t="shared" ca="1" si="79"/>
        <v>4.3235144373689476</v>
      </c>
      <c r="T161" s="304">
        <f t="shared" ca="1" si="59"/>
        <v>42.413676630589379</v>
      </c>
      <c r="U161" s="311">
        <f t="shared" ca="1" si="60"/>
        <v>0</v>
      </c>
      <c r="V161" s="306">
        <f t="shared" ca="1" si="61"/>
        <v>1.1392439969399826</v>
      </c>
      <c r="W161" s="304">
        <f t="shared" ca="1" si="62"/>
        <v>402.11533980012933</v>
      </c>
      <c r="Y161" s="314" t="str">
        <f t="shared" ca="1" si="80"/>
        <v/>
      </c>
      <c r="Z161" s="315" t="str">
        <f t="shared" ca="1" si="81"/>
        <v/>
      </c>
      <c r="AA161" s="316" t="str">
        <f t="shared" ca="1" si="82"/>
        <v/>
      </c>
      <c r="AC161" s="310" t="e">
        <f t="shared" ca="1" si="83"/>
        <v>#N/A</v>
      </c>
      <c r="AD161" s="323" t="e">
        <f t="shared" ca="1" si="84"/>
        <v>#N/A</v>
      </c>
      <c r="AE161" s="324">
        <f t="shared" ca="1" si="63"/>
        <v>725.44122494134126</v>
      </c>
      <c r="AG161" s="306">
        <f t="shared" ca="1" si="85"/>
        <v>100.9986918002121</v>
      </c>
      <c r="AH161" s="304">
        <f t="shared" ca="1" si="86"/>
        <v>110.29024601494866</v>
      </c>
    </row>
    <row r="162" spans="1:34" x14ac:dyDescent="0.2">
      <c r="A162" s="347">
        <f t="shared" ca="1" si="64"/>
        <v>0.01</v>
      </c>
      <c r="B162" s="304">
        <f t="shared" ca="1" si="65"/>
        <v>5.2799999999999665</v>
      </c>
      <c r="D162" s="306">
        <f t="shared" ca="1" si="66"/>
        <v>32.077456224438585</v>
      </c>
      <c r="E162" s="307">
        <f t="shared" ca="1" si="67"/>
        <v>84.876968678429776</v>
      </c>
      <c r="F162" s="304">
        <f t="shared" ca="1" si="68"/>
        <v>90.73622765946314</v>
      </c>
      <c r="G162" s="306">
        <f t="shared" ca="1" si="69"/>
        <v>129.11897458967445</v>
      </c>
      <c r="H162" s="307">
        <f t="shared" ca="1" si="70"/>
        <v>381.03824127412628</v>
      </c>
      <c r="I162" s="304">
        <f t="shared" ca="1" si="71"/>
        <v>402.32058226291167</v>
      </c>
      <c r="J162" s="306">
        <f t="shared" ca="1" si="72"/>
        <v>211.00949663194234</v>
      </c>
      <c r="K162" s="307">
        <f t="shared" ca="1" si="73"/>
        <v>729.24736350564865</v>
      </c>
      <c r="L162" s="304">
        <f t="shared" ca="1" si="58"/>
        <v>759.16185681895615</v>
      </c>
      <c r="M162" s="306">
        <f t="shared" ca="1" si="74"/>
        <v>1.2440792080407099</v>
      </c>
      <c r="N162" s="304">
        <f t="shared" ca="1" si="75"/>
        <v>71.280488000710591</v>
      </c>
      <c r="P162" s="310">
        <f t="shared" ca="1" si="76"/>
        <v>15</v>
      </c>
      <c r="Q162" s="304">
        <f t="shared" ca="1" si="77"/>
        <v>833.94000000014512</v>
      </c>
      <c r="R162" s="306">
        <f t="shared" ca="1" si="78"/>
        <v>0.40982459139484123</v>
      </c>
      <c r="S162" s="307">
        <f t="shared" ca="1" si="79"/>
        <v>4.3194161914549989</v>
      </c>
      <c r="T162" s="304">
        <f t="shared" ca="1" si="59"/>
        <v>42.373472838173541</v>
      </c>
      <c r="U162" s="311">
        <f t="shared" ca="1" si="60"/>
        <v>0</v>
      </c>
      <c r="V162" s="306">
        <f t="shared" ca="1" si="61"/>
        <v>1.1388098933715127</v>
      </c>
      <c r="W162" s="304">
        <f t="shared" ca="1" si="62"/>
        <v>403.78027926968406</v>
      </c>
      <c r="Y162" s="314" t="str">
        <f t="shared" ca="1" si="80"/>
        <v/>
      </c>
      <c r="Z162" s="315" t="str">
        <f t="shared" ca="1" si="81"/>
        <v/>
      </c>
      <c r="AA162" s="316" t="str">
        <f t="shared" ca="1" si="82"/>
        <v/>
      </c>
      <c r="AC162" s="310" t="e">
        <f t="shared" ca="1" si="83"/>
        <v>#N/A</v>
      </c>
      <c r="AD162" s="323" t="e">
        <f t="shared" ca="1" si="84"/>
        <v>#N/A</v>
      </c>
      <c r="AE162" s="324">
        <f t="shared" ca="1" si="63"/>
        <v>729.24736350564865</v>
      </c>
      <c r="AG162" s="306">
        <f t="shared" ca="1" si="85"/>
        <v>90.681615030613514</v>
      </c>
      <c r="AH162" s="304">
        <f t="shared" ca="1" si="86"/>
        <v>99.972922510751459</v>
      </c>
    </row>
    <row r="163" spans="1:34" x14ac:dyDescent="0.2">
      <c r="A163" s="347">
        <f t="shared" ca="1" si="64"/>
        <v>0.01</v>
      </c>
      <c r="B163" s="304">
        <f t="shared" ca="1" si="65"/>
        <v>5.2899999999999663</v>
      </c>
      <c r="D163" s="306">
        <f t="shared" ca="1" si="66"/>
        <v>28.781127029444281</v>
      </c>
      <c r="E163" s="307">
        <f t="shared" ca="1" si="67"/>
        <v>75.124921920171928</v>
      </c>
      <c r="F163" s="304">
        <f t="shared" ca="1" si="68"/>
        <v>80.449407496866854</v>
      </c>
      <c r="G163" s="306">
        <f t="shared" ca="1" si="69"/>
        <v>129.40678585996889</v>
      </c>
      <c r="H163" s="307">
        <f t="shared" ca="1" si="70"/>
        <v>381.789490493328</v>
      </c>
      <c r="I163" s="304">
        <f t="shared" ca="1" si="71"/>
        <v>403.1244612743846</v>
      </c>
      <c r="J163" s="306">
        <f t="shared" ca="1" si="72"/>
        <v>212.30212543419054</v>
      </c>
      <c r="K163" s="307">
        <f t="shared" ca="1" si="73"/>
        <v>733.06150216448589</v>
      </c>
      <c r="L163" s="304">
        <f t="shared" ca="1" si="58"/>
        <v>763.18500929953245</v>
      </c>
      <c r="M163" s="306">
        <f t="shared" ca="1" si="74"/>
        <v>1.2440011086450156</v>
      </c>
      <c r="N163" s="304">
        <f t="shared" ca="1" si="75"/>
        <v>71.276013234954775</v>
      </c>
      <c r="P163" s="310">
        <f t="shared" ca="1" si="76"/>
        <v>15</v>
      </c>
      <c r="Q163" s="304">
        <f t="shared" ca="1" si="77"/>
        <v>790.79200000014612</v>
      </c>
      <c r="R163" s="306">
        <f t="shared" ca="1" si="78"/>
        <v>0.38862029435968148</v>
      </c>
      <c r="S163" s="307">
        <f t="shared" ca="1" si="79"/>
        <v>4.3155299885114022</v>
      </c>
      <c r="T163" s="304">
        <f t="shared" ca="1" si="59"/>
        <v>42.335349187296856</v>
      </c>
      <c r="U163" s="311">
        <f t="shared" ca="1" si="60"/>
        <v>0</v>
      </c>
      <c r="V163" s="306">
        <f t="shared" ca="1" si="61"/>
        <v>1.1383750372507462</v>
      </c>
      <c r="W163" s="304">
        <f t="shared" ca="1" si="62"/>
        <v>405.24068179164323</v>
      </c>
      <c r="Y163" s="314" t="str">
        <f t="shared" ca="1" si="80"/>
        <v/>
      </c>
      <c r="Z163" s="315" t="str">
        <f t="shared" ca="1" si="81"/>
        <v/>
      </c>
      <c r="AA163" s="316" t="str">
        <f t="shared" ca="1" si="82"/>
        <v/>
      </c>
      <c r="AC163" s="310" t="e">
        <f t="shared" ca="1" si="83"/>
        <v>#N/A</v>
      </c>
      <c r="AD163" s="323" t="e">
        <f t="shared" ca="1" si="84"/>
        <v>#N/A</v>
      </c>
      <c r="AE163" s="324">
        <f t="shared" ca="1" si="63"/>
        <v>733.06150216448589</v>
      </c>
      <c r="AG163" s="306">
        <f t="shared" ca="1" si="85"/>
        <v>80.387778204100172</v>
      </c>
      <c r="AH163" s="304">
        <f t="shared" ca="1" si="86"/>
        <v>89.678839391858276</v>
      </c>
    </row>
    <row r="164" spans="1:34" x14ac:dyDescent="0.2">
      <c r="A164" s="347">
        <f t="shared" ca="1" si="64"/>
        <v>0.01</v>
      </c>
      <c r="B164" s="304">
        <f t="shared" ca="1" si="65"/>
        <v>5.2999999999999661</v>
      </c>
      <c r="D164" s="306">
        <f t="shared" ca="1" si="66"/>
        <v>25.49127935554765</v>
      </c>
      <c r="E164" s="307">
        <f t="shared" ca="1" si="67"/>
        <v>65.397049556960283</v>
      </c>
      <c r="F164" s="304">
        <f t="shared" ca="1" si="68"/>
        <v>70.189596194436746</v>
      </c>
      <c r="G164" s="306">
        <f t="shared" ca="1" si="69"/>
        <v>129.66169865352438</v>
      </c>
      <c r="H164" s="307">
        <f t="shared" ca="1" si="70"/>
        <v>382.44346098889758</v>
      </c>
      <c r="I164" s="304">
        <f t="shared" ca="1" si="71"/>
        <v>403.82565167517998</v>
      </c>
      <c r="J164" s="306">
        <f t="shared" ca="1" si="72"/>
        <v>213.59746785675802</v>
      </c>
      <c r="K164" s="307">
        <f t="shared" ca="1" si="73"/>
        <v>736.882666921897</v>
      </c>
      <c r="L164" s="304">
        <f t="shared" ca="1" si="58"/>
        <v>767.21570831464737</v>
      </c>
      <c r="M164" s="306">
        <f t="shared" ca="1" si="74"/>
        <v>1.2439231268901392</v>
      </c>
      <c r="N164" s="304">
        <f t="shared" ca="1" si="75"/>
        <v>71.271545209521335</v>
      </c>
      <c r="P164" s="310">
        <f t="shared" ca="1" si="76"/>
        <v>15</v>
      </c>
      <c r="Q164" s="304">
        <f t="shared" ca="1" si="77"/>
        <v>747.64400000014712</v>
      </c>
      <c r="R164" s="306">
        <f t="shared" ca="1" si="78"/>
        <v>0.36741599732452174</v>
      </c>
      <c r="S164" s="307">
        <f t="shared" ca="1" si="79"/>
        <v>4.3118558285381567</v>
      </c>
      <c r="T164" s="304">
        <f t="shared" ca="1" si="59"/>
        <v>42.299305677959318</v>
      </c>
      <c r="U164" s="311">
        <f t="shared" ca="1" si="60"/>
        <v>0</v>
      </c>
      <c r="V164" s="306">
        <f t="shared" ca="1" si="61"/>
        <v>1.137939540481731</v>
      </c>
      <c r="W164" s="304">
        <f t="shared" ca="1" si="62"/>
        <v>406.49608184116721</v>
      </c>
      <c r="Y164" s="314" t="str">
        <f t="shared" ca="1" si="80"/>
        <v/>
      </c>
      <c r="Z164" s="315" t="str">
        <f t="shared" ca="1" si="81"/>
        <v/>
      </c>
      <c r="AA164" s="316" t="str">
        <f t="shared" ca="1" si="82"/>
        <v/>
      </c>
      <c r="AC164" s="310" t="e">
        <f t="shared" ca="1" si="83"/>
        <v>#N/A</v>
      </c>
      <c r="AD164" s="323" t="e">
        <f t="shared" ca="1" si="84"/>
        <v>#N/A</v>
      </c>
      <c r="AE164" s="324">
        <f t="shared" ca="1" si="63"/>
        <v>736.882666921897</v>
      </c>
      <c r="AG164" s="306">
        <f t="shared" ca="1" si="85"/>
        <v>70.118917293235739</v>
      </c>
      <c r="AH164" s="304">
        <f t="shared" ca="1" si="86"/>
        <v>79.409732566264509</v>
      </c>
    </row>
    <row r="165" spans="1:34" x14ac:dyDescent="0.2">
      <c r="A165" s="347">
        <f t="shared" ca="1" si="64"/>
        <v>0.01</v>
      </c>
      <c r="B165" s="304">
        <f t="shared" ca="1" si="65"/>
        <v>5.3099999999999659</v>
      </c>
      <c r="D165" s="306">
        <f t="shared" ca="1" si="66"/>
        <v>20.706235491759994</v>
      </c>
      <c r="E165" s="307">
        <f t="shared" ca="1" si="67"/>
        <v>51.264044592617196</v>
      </c>
      <c r="F165" s="304">
        <f t="shared" ca="1" si="68"/>
        <v>55.287887066102151</v>
      </c>
      <c r="G165" s="306">
        <f t="shared" ca="1" si="69"/>
        <v>129.86876100844199</v>
      </c>
      <c r="H165" s="307">
        <f t="shared" ca="1" si="70"/>
        <v>382.95610143482378</v>
      </c>
      <c r="I165" s="304">
        <f t="shared" ca="1" si="71"/>
        <v>404.37763379300156</v>
      </c>
      <c r="J165" s="306">
        <f t="shared" ca="1" si="72"/>
        <v>214.89512015506784</v>
      </c>
      <c r="K165" s="307">
        <f t="shared" ca="1" si="73"/>
        <v>740.70966473401563</v>
      </c>
      <c r="L165" s="304">
        <f t="shared" ca="1" si="58"/>
        <v>771.25269535790858</v>
      </c>
      <c r="M165" s="306">
        <f t="shared" ca="1" si="74"/>
        <v>1.2438452336651078</v>
      </c>
      <c r="N165" s="304">
        <f t="shared" ca="1" si="75"/>
        <v>71.267082256474382</v>
      </c>
      <c r="P165" s="310">
        <f t="shared" ca="1" si="76"/>
        <v>16</v>
      </c>
      <c r="Q165" s="304">
        <f t="shared" ca="1" si="77"/>
        <v>684.34500000028629</v>
      </c>
      <c r="R165" s="306">
        <f t="shared" ca="1" si="78"/>
        <v>0.33630885914834541</v>
      </c>
      <c r="S165" s="307">
        <f t="shared" ca="1" si="79"/>
        <v>4.308492739946673</v>
      </c>
      <c r="T165" s="304">
        <f t="shared" ca="1" si="59"/>
        <v>42.266313778876864</v>
      </c>
      <c r="U165" s="311">
        <f t="shared" ca="1" si="60"/>
        <v>0</v>
      </c>
      <c r="V165" s="306">
        <f t="shared" ca="1" si="61"/>
        <v>1.1375035397566948</v>
      </c>
      <c r="W165" s="304">
        <f t="shared" ca="1" si="62"/>
        <v>407.45193113227037</v>
      </c>
      <c r="Y165" s="314" t="str">
        <f t="shared" ca="1" si="80"/>
        <v/>
      </c>
      <c r="Z165" s="315" t="str">
        <f t="shared" ca="1" si="81"/>
        <v/>
      </c>
      <c r="AA165" s="316" t="str">
        <f t="shared" ca="1" si="82"/>
        <v/>
      </c>
      <c r="AC165" s="310" t="e">
        <f t="shared" ca="1" si="83"/>
        <v>#N/A</v>
      </c>
      <c r="AD165" s="323" t="e">
        <f t="shared" ca="1" si="84"/>
        <v>#N/A</v>
      </c>
      <c r="AE165" s="324">
        <f t="shared" ca="1" si="63"/>
        <v>740.70966473401563</v>
      </c>
      <c r="AG165" s="306">
        <f t="shared" ca="1" si="85"/>
        <v>55.198089107030384</v>
      </c>
      <c r="AH165" s="304">
        <f t="shared" ca="1" si="86"/>
        <v>64.488658779208734</v>
      </c>
    </row>
    <row r="166" spans="1:34" x14ac:dyDescent="0.2">
      <c r="A166" s="347">
        <f t="shared" ca="1" si="64"/>
        <v>0.01</v>
      </c>
      <c r="B166" s="304">
        <f t="shared" ca="1" si="65"/>
        <v>5.3199999999999656</v>
      </c>
      <c r="D166" s="306">
        <f t="shared" ca="1" si="66"/>
        <v>14.42922949112471</v>
      </c>
      <c r="E166" s="307">
        <f t="shared" ca="1" si="67"/>
        <v>32.738811813722542</v>
      </c>
      <c r="F166" s="304">
        <f t="shared" ca="1" si="68"/>
        <v>35.777541316891543</v>
      </c>
      <c r="G166" s="306">
        <f t="shared" ca="1" si="69"/>
        <v>130.01305330335325</v>
      </c>
      <c r="H166" s="307">
        <f t="shared" ca="1" si="70"/>
        <v>383.28348955296099</v>
      </c>
      <c r="I166" s="304">
        <f t="shared" ca="1" si="71"/>
        <v>404.73402055319656</v>
      </c>
      <c r="J166" s="306">
        <f t="shared" ca="1" si="72"/>
        <v>216.19452922662683</v>
      </c>
      <c r="K166" s="307">
        <f t="shared" ca="1" si="73"/>
        <v>744.54086268895458</v>
      </c>
      <c r="L166" s="304">
        <f t="shared" ca="1" si="58"/>
        <v>775.29424780604143</v>
      </c>
      <c r="M166" s="306">
        <f t="shared" ca="1" si="74"/>
        <v>1.2437673911486511</v>
      </c>
      <c r="N166" s="304">
        <f t="shared" ca="1" si="75"/>
        <v>71.262622208814733</v>
      </c>
      <c r="P166" s="310">
        <f t="shared" ca="1" si="76"/>
        <v>16</v>
      </c>
      <c r="Q166" s="304">
        <f t="shared" ca="1" si="77"/>
        <v>600.89500000028818</v>
      </c>
      <c r="R166" s="306">
        <f t="shared" ca="1" si="78"/>
        <v>0.29529887983101705</v>
      </c>
      <c r="S166" s="307">
        <f t="shared" ca="1" si="79"/>
        <v>4.3055397511483626</v>
      </c>
      <c r="T166" s="304">
        <f t="shared" ca="1" si="59"/>
        <v>42.237344958765441</v>
      </c>
      <c r="U166" s="311">
        <f t="shared" ca="1" si="60"/>
        <v>0</v>
      </c>
      <c r="V166" s="306">
        <f t="shared" ca="1" si="61"/>
        <v>1.1370672216530566</v>
      </c>
      <c r="W166" s="304">
        <f t="shared" ca="1" si="62"/>
        <v>408.01387597914328</v>
      </c>
      <c r="Y166" s="314" t="str">
        <f t="shared" ca="1" si="80"/>
        <v/>
      </c>
      <c r="Z166" s="315" t="str">
        <f t="shared" ca="1" si="81"/>
        <v/>
      </c>
      <c r="AA166" s="316" t="str">
        <f t="shared" ca="1" si="82"/>
        <v/>
      </c>
      <c r="AC166" s="310" t="e">
        <f t="shared" ca="1" si="83"/>
        <v>#N/A</v>
      </c>
      <c r="AD166" s="323" t="e">
        <f t="shared" ca="1" si="84"/>
        <v>#N/A</v>
      </c>
      <c r="AE166" s="324">
        <f t="shared" ca="1" si="63"/>
        <v>744.54086268895458</v>
      </c>
      <c r="AG166" s="306">
        <f t="shared" ca="1" si="85"/>
        <v>35.638553396075068</v>
      </c>
      <c r="AH166" s="304">
        <f t="shared" ca="1" si="86"/>
        <v>44.92887768982348</v>
      </c>
    </row>
    <row r="167" spans="1:34" x14ac:dyDescent="0.2">
      <c r="A167" s="347">
        <f t="shared" ca="1" si="64"/>
        <v>0.01</v>
      </c>
      <c r="B167" s="304">
        <f t="shared" ca="1" si="65"/>
        <v>5.3299999999999654</v>
      </c>
      <c r="D167" s="306">
        <f t="shared" ca="1" si="66"/>
        <v>8.3126936316137314</v>
      </c>
      <c r="E167" s="307">
        <f t="shared" ca="1" si="67"/>
        <v>14.696141050895621</v>
      </c>
      <c r="F167" s="304">
        <f t="shared" ca="1" si="68"/>
        <v>16.884236352316645</v>
      </c>
      <c r="G167" s="306">
        <f t="shared" ca="1" si="69"/>
        <v>130.09618023966939</v>
      </c>
      <c r="H167" s="307">
        <f t="shared" ca="1" si="70"/>
        <v>383.43045096346992</v>
      </c>
      <c r="I167" s="304">
        <f t="shared" ca="1" si="71"/>
        <v>404.89989730673244</v>
      </c>
      <c r="J167" s="306">
        <f t="shared" ca="1" si="72"/>
        <v>217.49507539434194</v>
      </c>
      <c r="K167" s="307">
        <f t="shared" ca="1" si="73"/>
        <v>748.37443239153674</v>
      </c>
      <c r="L167" s="304">
        <f t="shared" ca="1" si="58"/>
        <v>779.33843667443045</v>
      </c>
      <c r="M167" s="306">
        <f t="shared" ca="1" si="74"/>
        <v>1.24368956266168</v>
      </c>
      <c r="N167" s="304">
        <f t="shared" ca="1" si="75"/>
        <v>71.258162964985402</v>
      </c>
      <c r="P167" s="310">
        <f t="shared" ca="1" si="76"/>
        <v>17</v>
      </c>
      <c r="Q167" s="304">
        <f t="shared" ca="1" si="77"/>
        <v>519.36500000027615</v>
      </c>
      <c r="R167" s="306">
        <f t="shared" ca="1" si="78"/>
        <v>0.25523244946861628</v>
      </c>
      <c r="S167" s="307">
        <f t="shared" ca="1" si="79"/>
        <v>4.3029874266536767</v>
      </c>
      <c r="T167" s="304">
        <f t="shared" ca="1" si="59"/>
        <v>42.212306655472574</v>
      </c>
      <c r="U167" s="311">
        <f t="shared" ca="1" si="60"/>
        <v>0</v>
      </c>
      <c r="V167" s="306">
        <f t="shared" ca="1" si="61"/>
        <v>1.1366307947240026</v>
      </c>
      <c r="W167" s="304">
        <f t="shared" ca="1" si="62"/>
        <v>408.19165497798173</v>
      </c>
      <c r="Y167" s="314" t="str">
        <f t="shared" ca="1" si="80"/>
        <v/>
      </c>
      <c r="Z167" s="315" t="str">
        <f t="shared" ca="1" si="81"/>
        <v/>
      </c>
      <c r="AA167" s="316" t="str">
        <f t="shared" ca="1" si="82"/>
        <v/>
      </c>
      <c r="AC167" s="310" t="e">
        <f t="shared" ca="1" si="83"/>
        <v>#N/A</v>
      </c>
      <c r="AD167" s="323" t="e">
        <f t="shared" ca="1" si="84"/>
        <v>#N/A</v>
      </c>
      <c r="AE167" s="324">
        <f t="shared" ca="1" si="63"/>
        <v>748.37443239153674</v>
      </c>
      <c r="AG167" s="306">
        <f t="shared" ca="1" si="85"/>
        <v>16.587552724120044</v>
      </c>
      <c r="AH167" s="304">
        <f t="shared" ca="1" si="86"/>
        <v>25.877631742867489</v>
      </c>
    </row>
    <row r="168" spans="1:34" x14ac:dyDescent="0.2">
      <c r="A168" s="347">
        <f t="shared" ca="1" si="64"/>
        <v>0.01</v>
      </c>
      <c r="B168" s="304">
        <f t="shared" ca="1" si="65"/>
        <v>5.3399999999999652</v>
      </c>
      <c r="D168" s="306">
        <f t="shared" ca="1" si="66"/>
        <v>2.3580227755680538</v>
      </c>
      <c r="E168" s="307">
        <f t="shared" ca="1" si="67"/>
        <v>-2.8602361056831471</v>
      </c>
      <c r="F168" s="304">
        <f t="shared" ca="1" si="68"/>
        <v>3.7069154280009089</v>
      </c>
      <c r="G168" s="306">
        <f t="shared" ca="1" si="69"/>
        <v>130.11976046742507</v>
      </c>
      <c r="H168" s="307">
        <f t="shared" ca="1" si="70"/>
        <v>383.40184860241311</v>
      </c>
      <c r="I168" s="304">
        <f t="shared" ca="1" si="71"/>
        <v>404.8803892211227</v>
      </c>
      <c r="J168" s="306">
        <f t="shared" ca="1" si="72"/>
        <v>218.7961550978774</v>
      </c>
      <c r="K168" s="307">
        <f t="shared" ca="1" si="73"/>
        <v>752.20859388936617</v>
      </c>
      <c r="L168" s="304">
        <f t="shared" ca="1" si="58"/>
        <v>783.38338392298806</v>
      </c>
      <c r="M168" s="306">
        <f t="shared" ca="1" si="74"/>
        <v>1.2436117125670498</v>
      </c>
      <c r="N168" s="304">
        <f t="shared" ca="1" si="75"/>
        <v>71.253702483128393</v>
      </c>
      <c r="P168" s="310">
        <f t="shared" ca="1" si="76"/>
        <v>17</v>
      </c>
      <c r="Q168" s="304">
        <f t="shared" ca="1" si="77"/>
        <v>439.75500000027705</v>
      </c>
      <c r="R168" s="306">
        <f t="shared" ca="1" si="78"/>
        <v>0.21610956806115619</v>
      </c>
      <c r="S168" s="307">
        <f t="shared" ca="1" si="79"/>
        <v>4.3008263309730648</v>
      </c>
      <c r="T168" s="304">
        <f t="shared" ca="1" si="59"/>
        <v>42.191106306845768</v>
      </c>
      <c r="U168" s="311">
        <f t="shared" ca="1" si="60"/>
        <v>0</v>
      </c>
      <c r="V168" s="306">
        <f t="shared" ca="1" si="61"/>
        <v>1.1361944617031461</v>
      </c>
      <c r="W168" s="304">
        <f t="shared" ca="1" si="62"/>
        <v>407.99563990081998</v>
      </c>
      <c r="Y168" s="314" t="str">
        <f t="shared" ca="1" si="80"/>
        <v/>
      </c>
      <c r="Z168" s="315" t="str">
        <f t="shared" ca="1" si="81"/>
        <v/>
      </c>
      <c r="AA168" s="316" t="str">
        <f t="shared" ca="1" si="82"/>
        <v/>
      </c>
      <c r="AC168" s="310" t="e">
        <f t="shared" ca="1" si="83"/>
        <v>#N/A</v>
      </c>
      <c r="AD168" s="323" t="e">
        <f t="shared" ca="1" si="84"/>
        <v>#N/A</v>
      </c>
      <c r="AE168" s="324">
        <f t="shared" ca="1" si="63"/>
        <v>752.20859388936617</v>
      </c>
      <c r="AG168" s="306">
        <f t="shared" ca="1" si="85"/>
        <v>-1.950931252635332</v>
      </c>
      <c r="AH168" s="304">
        <f t="shared" ca="1" si="86"/>
        <v>7.3389024790392074</v>
      </c>
    </row>
    <row r="169" spans="1:34" x14ac:dyDescent="0.2">
      <c r="A169" s="347">
        <f t="shared" ca="1" si="64"/>
        <v>0.01</v>
      </c>
      <c r="B169" s="304">
        <f t="shared" ca="1" si="65"/>
        <v>5.349999999999965</v>
      </c>
      <c r="D169" s="306">
        <f t="shared" ca="1" si="66"/>
        <v>-2.1394114440884238</v>
      </c>
      <c r="E169" s="307">
        <f t="shared" ca="1" si="67"/>
        <v>-16.113841166307765</v>
      </c>
      <c r="F169" s="304">
        <f t="shared" ca="1" si="68"/>
        <v>16.255244029546013</v>
      </c>
      <c r="G169" s="306">
        <f t="shared" ca="1" si="69"/>
        <v>130.09836635298419</v>
      </c>
      <c r="H169" s="307">
        <f t="shared" ca="1" si="70"/>
        <v>383.24071019075001</v>
      </c>
      <c r="I169" s="304">
        <f t="shared" ca="1" si="71"/>
        <v>404.72092468171905</v>
      </c>
      <c r="J169" s="306">
        <f t="shared" ca="1" si="72"/>
        <v>220.09724573197946</v>
      </c>
      <c r="K169" s="307">
        <f t="shared" ca="1" si="73"/>
        <v>756.04180668333197</v>
      </c>
      <c r="L169" s="304">
        <f t="shared" ca="1" si="58"/>
        <v>787.42746398115935</v>
      </c>
      <c r="M169" s="306">
        <f t="shared" ca="1" si="74"/>
        <v>1.2435338139293939</v>
      </c>
      <c r="N169" s="304">
        <f t="shared" ca="1" si="75"/>
        <v>71.249239219960884</v>
      </c>
      <c r="P169" s="310">
        <f t="shared" ca="1" si="76"/>
        <v>18</v>
      </c>
      <c r="Q169" s="304">
        <f t="shared" ca="1" si="77"/>
        <v>379.37750000014387</v>
      </c>
      <c r="R169" s="306">
        <f t="shared" ca="1" si="78"/>
        <v>0.18643814773476303</v>
      </c>
      <c r="S169" s="307">
        <f t="shared" ca="1" si="79"/>
        <v>4.298961949495717</v>
      </c>
      <c r="T169" s="304">
        <f t="shared" ca="1" si="59"/>
        <v>42.172816724552987</v>
      </c>
      <c r="U169" s="311">
        <f t="shared" ca="1" si="60"/>
        <v>0</v>
      </c>
      <c r="V169" s="306">
        <f t="shared" ca="1" si="61"/>
        <v>1.1357583977896146</v>
      </c>
      <c r="W169" s="304">
        <f t="shared" ca="1" si="62"/>
        <v>407.51785748589782</v>
      </c>
      <c r="Y169" s="314" t="str">
        <f t="shared" ca="1" si="80"/>
        <v/>
      </c>
      <c r="Z169" s="315" t="str">
        <f t="shared" ca="1" si="81"/>
        <v/>
      </c>
      <c r="AA169" s="316" t="str">
        <f t="shared" ca="1" si="82"/>
        <v/>
      </c>
      <c r="AC169" s="310" t="e">
        <f t="shared" ca="1" si="83"/>
        <v>#N/A</v>
      </c>
      <c r="AD169" s="323" t="e">
        <f t="shared" ca="1" si="84"/>
        <v>#N/A</v>
      </c>
      <c r="AE169" s="324">
        <f t="shared" ca="1" si="63"/>
        <v>756.04180668333197</v>
      </c>
      <c r="AG169" s="306">
        <f t="shared" ca="1" si="85"/>
        <v>-15.94657673668646</v>
      </c>
      <c r="AH169" s="304">
        <f t="shared" ca="1" si="86"/>
        <v>-6.6569884164788009</v>
      </c>
    </row>
    <row r="170" spans="1:34" x14ac:dyDescent="0.2">
      <c r="A170" s="347">
        <f t="shared" ca="1" si="64"/>
        <v>0.01</v>
      </c>
      <c r="B170" s="304">
        <f t="shared" ca="1" si="65"/>
        <v>5.3599999999999648</v>
      </c>
      <c r="D170" s="306">
        <f t="shared" ca="1" si="66"/>
        <v>-5.1827707215924361</v>
      </c>
      <c r="E170" s="307">
        <f t="shared" ca="1" si="67"/>
        <v>-25.077284192560889</v>
      </c>
      <c r="F170" s="304">
        <f t="shared" ca="1" si="68"/>
        <v>25.607250825245963</v>
      </c>
      <c r="G170" s="306">
        <f t="shared" ca="1" si="69"/>
        <v>130.04653864576827</v>
      </c>
      <c r="H170" s="307">
        <f t="shared" ca="1" si="70"/>
        <v>382.98993734882441</v>
      </c>
      <c r="I170" s="304">
        <f t="shared" ca="1" si="71"/>
        <v>404.46680249953982</v>
      </c>
      <c r="J170" s="306">
        <f t="shared" ca="1" si="72"/>
        <v>221.39797025697322</v>
      </c>
      <c r="K170" s="307">
        <f t="shared" ca="1" si="73"/>
        <v>759.87295992102986</v>
      </c>
      <c r="L170" s="304">
        <f t="shared" ca="1" si="58"/>
        <v>791.46950443656056</v>
      </c>
      <c r="M170" s="306">
        <f t="shared" ca="1" si="74"/>
        <v>1.2434558484577265</v>
      </c>
      <c r="N170" s="304">
        <f t="shared" ca="1" si="75"/>
        <v>71.244772127486598</v>
      </c>
      <c r="P170" s="310">
        <f t="shared" ca="1" si="76"/>
        <v>18</v>
      </c>
      <c r="Q170" s="304">
        <f t="shared" ca="1" si="77"/>
        <v>338.2325000001448</v>
      </c>
      <c r="R170" s="306">
        <f t="shared" ca="1" si="78"/>
        <v>0.16621818848956862</v>
      </c>
      <c r="S170" s="307">
        <f t="shared" ca="1" si="79"/>
        <v>4.2972997676108209</v>
      </c>
      <c r="T170" s="304">
        <f t="shared" ca="1" si="59"/>
        <v>42.156510720262155</v>
      </c>
      <c r="U170" s="311">
        <f t="shared" ca="1" si="60"/>
        <v>0</v>
      </c>
      <c r="V170" s="306">
        <f t="shared" ca="1" si="61"/>
        <v>1.1353227290744652</v>
      </c>
      <c r="W170" s="304">
        <f t="shared" ca="1" si="62"/>
        <v>406.85013676574181</v>
      </c>
      <c r="Y170" s="314" t="str">
        <f t="shared" ca="1" si="80"/>
        <v/>
      </c>
      <c r="Z170" s="315" t="str">
        <f t="shared" ca="1" si="81"/>
        <v/>
      </c>
      <c r="AA170" s="316" t="str">
        <f t="shared" ca="1" si="82"/>
        <v/>
      </c>
      <c r="AC170" s="310" t="e">
        <f t="shared" ca="1" si="83"/>
        <v>#N/A</v>
      </c>
      <c r="AD170" s="323" t="e">
        <f t="shared" ca="1" si="84"/>
        <v>#N/A</v>
      </c>
      <c r="AE170" s="324">
        <f t="shared" ca="1" si="63"/>
        <v>759.87295992102986</v>
      </c>
      <c r="AG170" s="306">
        <f t="shared" ca="1" si="85"/>
        <v>-25.412341147821355</v>
      </c>
      <c r="AH170" s="304">
        <f t="shared" ca="1" si="86"/>
        <v>-16.122998448459125</v>
      </c>
    </row>
    <row r="171" spans="1:34" x14ac:dyDescent="0.2">
      <c r="A171" s="347">
        <f t="shared" ca="1" si="64"/>
        <v>0.01</v>
      </c>
      <c r="B171" s="304">
        <f t="shared" ca="1" si="65"/>
        <v>5.3699999999999646</v>
      </c>
      <c r="D171" s="306">
        <f t="shared" ca="1" si="66"/>
        <v>-9.3091838542892127</v>
      </c>
      <c r="E171" s="307">
        <f t="shared" ca="1" si="67"/>
        <v>-37.225752685540087</v>
      </c>
      <c r="F171" s="304">
        <f t="shared" ca="1" si="68"/>
        <v>38.372093597273974</v>
      </c>
      <c r="G171" s="306">
        <f t="shared" ca="1" si="69"/>
        <v>129.95344680722536</v>
      </c>
      <c r="H171" s="307">
        <f t="shared" ca="1" si="70"/>
        <v>382.61767982196903</v>
      </c>
      <c r="I171" s="304">
        <f t="shared" ca="1" si="71"/>
        <v>404.08438134803623</v>
      </c>
      <c r="J171" s="306">
        <f t="shared" ca="1" si="72"/>
        <v>222.69797018423819</v>
      </c>
      <c r="K171" s="307">
        <f t="shared" ca="1" si="73"/>
        <v>763.70099800688388</v>
      </c>
      <c r="L171" s="304">
        <f t="shared" ca="1" si="58"/>
        <v>795.5083910813828</v>
      </c>
      <c r="M171" s="306">
        <f t="shared" ca="1" si="74"/>
        <v>1.2433777912774178</v>
      </c>
      <c r="N171" s="304">
        <f t="shared" ca="1" si="75"/>
        <v>71.240299780494226</v>
      </c>
      <c r="P171" s="310">
        <f t="shared" ca="1" si="76"/>
        <v>19</v>
      </c>
      <c r="Q171" s="304">
        <f t="shared" ca="1" si="77"/>
        <v>282.47000000024929</v>
      </c>
      <c r="R171" s="306">
        <f t="shared" ca="1" si="78"/>
        <v>0.13881472567736627</v>
      </c>
      <c r="S171" s="307">
        <f t="shared" ca="1" si="79"/>
        <v>4.2959116203540475</v>
      </c>
      <c r="T171" s="304">
        <f t="shared" ca="1" si="59"/>
        <v>42.142892995673208</v>
      </c>
      <c r="U171" s="311">
        <f t="shared" ca="1" si="60"/>
        <v>0</v>
      </c>
      <c r="V171" s="306">
        <f t="shared" ca="1" si="61"/>
        <v>1.1348875751824559</v>
      </c>
      <c r="W171" s="304">
        <f t="shared" ca="1" si="62"/>
        <v>405.92550588218421</v>
      </c>
      <c r="Y171" s="314" t="str">
        <f t="shared" ca="1" si="80"/>
        <v/>
      </c>
      <c r="Z171" s="315" t="str">
        <f t="shared" ca="1" si="81"/>
        <v/>
      </c>
      <c r="AA171" s="316" t="str">
        <f t="shared" ca="1" si="82"/>
        <v/>
      </c>
      <c r="AC171" s="310" t="e">
        <f t="shared" ca="1" si="83"/>
        <v>#N/A</v>
      </c>
      <c r="AD171" s="323" t="e">
        <f t="shared" ca="1" si="84"/>
        <v>#N/A</v>
      </c>
      <c r="AE171" s="324">
        <f t="shared" ca="1" si="63"/>
        <v>763.70099800688388</v>
      </c>
      <c r="AG171" s="306">
        <f t="shared" ca="1" si="85"/>
        <v>-38.242238253120448</v>
      </c>
      <c r="AH171" s="304">
        <f t="shared" ca="1" si="86"/>
        <v>-28.953141441778946</v>
      </c>
    </row>
    <row r="172" spans="1:34" x14ac:dyDescent="0.2">
      <c r="A172" s="347">
        <f t="shared" ca="1" si="64"/>
        <v>0.01</v>
      </c>
      <c r="B172" s="304">
        <f t="shared" ca="1" si="65"/>
        <v>5.3799999999999644</v>
      </c>
      <c r="D172" s="306">
        <f t="shared" ca="1" si="66"/>
        <v>-13.722711034782236</v>
      </c>
      <c r="E172" s="307">
        <f t="shared" ca="1" si="67"/>
        <v>-50.213328930431892</v>
      </c>
      <c r="F172" s="304">
        <f t="shared" ca="1" si="68"/>
        <v>52.054694316842195</v>
      </c>
      <c r="G172" s="306">
        <f t="shared" ca="1" si="69"/>
        <v>129.81621969687754</v>
      </c>
      <c r="H172" s="307">
        <f t="shared" ca="1" si="70"/>
        <v>382.11554653266472</v>
      </c>
      <c r="I172" s="304">
        <f t="shared" ca="1" si="71"/>
        <v>403.56479256538847</v>
      </c>
      <c r="J172" s="306">
        <f t="shared" ca="1" si="72"/>
        <v>223.99681851675871</v>
      </c>
      <c r="K172" s="307">
        <f t="shared" ca="1" si="73"/>
        <v>767.52466413865704</v>
      </c>
      <c r="L172" s="304">
        <f t="shared" ca="1" si="58"/>
        <v>799.54279733281817</v>
      </c>
      <c r="M172" s="306">
        <f t="shared" ca="1" si="74"/>
        <v>1.2432996156320022</v>
      </c>
      <c r="N172" s="304">
        <f t="shared" ca="1" si="75"/>
        <v>71.235820645951193</v>
      </c>
      <c r="P172" s="310">
        <f t="shared" ca="1" si="76"/>
        <v>20</v>
      </c>
      <c r="Q172" s="304">
        <f t="shared" ca="1" si="77"/>
        <v>222.66500000017544</v>
      </c>
      <c r="R172" s="306">
        <f t="shared" ca="1" si="78"/>
        <v>0.10942465002636682</v>
      </c>
      <c r="S172" s="307">
        <f t="shared" ca="1" si="79"/>
        <v>4.2948173738537836</v>
      </c>
      <c r="T172" s="304">
        <f t="shared" ca="1" si="59"/>
        <v>42.132158437505616</v>
      </c>
      <c r="U172" s="311">
        <f t="shared" ca="1" si="60"/>
        <v>0</v>
      </c>
      <c r="V172" s="306">
        <f t="shared" ca="1" si="61"/>
        <v>1.1344530784216742</v>
      </c>
      <c r="W172" s="304">
        <f t="shared" ca="1" si="62"/>
        <v>404.72725370106531</v>
      </c>
      <c r="Y172" s="314" t="str">
        <f t="shared" ca="1" si="80"/>
        <v/>
      </c>
      <c r="Z172" s="315" t="str">
        <f t="shared" ca="1" si="81"/>
        <v/>
      </c>
      <c r="AA172" s="316" t="str">
        <f t="shared" ca="1" si="82"/>
        <v/>
      </c>
      <c r="AC172" s="310" t="e">
        <f t="shared" ca="1" si="83"/>
        <v>#N/A</v>
      </c>
      <c r="AD172" s="323" t="e">
        <f t="shared" ca="1" si="84"/>
        <v>#N/A</v>
      </c>
      <c r="AE172" s="324">
        <f t="shared" ca="1" si="63"/>
        <v>767.52466413865704</v>
      </c>
      <c r="AG172" s="306">
        <f t="shared" ca="1" si="85"/>
        <v>-51.959001582704303</v>
      </c>
      <c r="AH172" s="304">
        <f t="shared" ca="1" si="86"/>
        <v>-42.670151005179356</v>
      </c>
    </row>
    <row r="173" spans="1:34" x14ac:dyDescent="0.2">
      <c r="A173" s="347">
        <f t="shared" ca="1" si="64"/>
        <v>0.01</v>
      </c>
      <c r="B173" s="304">
        <f t="shared" ca="1" si="65"/>
        <v>5.3899999999999642</v>
      </c>
      <c r="D173" s="306">
        <f t="shared" ca="1" si="66"/>
        <v>-20.379299425476702</v>
      </c>
      <c r="E173" s="307">
        <f t="shared" ca="1" si="67"/>
        <v>-69.796703942713563</v>
      </c>
      <c r="F173" s="304">
        <f t="shared" ca="1" si="68"/>
        <v>72.711042671247966</v>
      </c>
      <c r="G173" s="306">
        <f t="shared" ca="1" si="69"/>
        <v>129.61242670262277</v>
      </c>
      <c r="H173" s="307">
        <f t="shared" ca="1" si="70"/>
        <v>381.41757949323761</v>
      </c>
      <c r="I173" s="304">
        <f t="shared" ca="1" si="71"/>
        <v>402.8383684583967</v>
      </c>
      <c r="J173" s="306">
        <f t="shared" ca="1" si="72"/>
        <v>225.2939617487562</v>
      </c>
      <c r="K173" s="307">
        <f t="shared" ca="1" si="73"/>
        <v>771.34232976878661</v>
      </c>
      <c r="L173" s="304">
        <f t="shared" ca="1" si="58"/>
        <v>803.57100426383579</v>
      </c>
      <c r="M173" s="306">
        <f t="shared" ca="1" si="74"/>
        <v>1.2432212809893284</v>
      </c>
      <c r="N173" s="304">
        <f t="shared" ca="1" si="75"/>
        <v>71.231332401536321</v>
      </c>
      <c r="P173" s="310">
        <f t="shared" ca="1" si="76"/>
        <v>21</v>
      </c>
      <c r="Q173" s="304">
        <f t="shared" ca="1" si="77"/>
        <v>132.67500000046888</v>
      </c>
      <c r="R173" s="306">
        <f t="shared" ca="1" si="78"/>
        <v>6.5200707081436632E-2</v>
      </c>
      <c r="S173" s="307">
        <f t="shared" ca="1" si="79"/>
        <v>4.2941653667829689</v>
      </c>
      <c r="T173" s="304">
        <f t="shared" ca="1" si="59"/>
        <v>42.12576224814093</v>
      </c>
      <c r="U173" s="311">
        <f t="shared" ca="1" si="60"/>
        <v>0</v>
      </c>
      <c r="V173" s="306">
        <f t="shared" ca="1" si="61"/>
        <v>1.1340194231104099</v>
      </c>
      <c r="W173" s="304">
        <f t="shared" ca="1" si="62"/>
        <v>403.11737760824315</v>
      </c>
      <c r="Y173" s="314" t="str">
        <f t="shared" ca="1" si="80"/>
        <v/>
      </c>
      <c r="Z173" s="315" t="str">
        <f t="shared" ca="1" si="81"/>
        <v/>
      </c>
      <c r="AA173" s="316" t="str">
        <f t="shared" ca="1" si="82"/>
        <v/>
      </c>
      <c r="AC173" s="310" t="e">
        <f t="shared" ca="1" si="83"/>
        <v>#N/A</v>
      </c>
      <c r="AD173" s="323" t="e">
        <f t="shared" ca="1" si="84"/>
        <v>#N/A</v>
      </c>
      <c r="AE173" s="324">
        <f t="shared" ca="1" si="63"/>
        <v>771.34232976878661</v>
      </c>
      <c r="AG173" s="306">
        <f t="shared" ca="1" si="85"/>
        <v>-72.642534296360196</v>
      </c>
      <c r="AH173" s="304">
        <f t="shared" ca="1" si="86"/>
        <v>-63.353930383078847</v>
      </c>
    </row>
    <row r="174" spans="1:34" x14ac:dyDescent="0.2">
      <c r="A174" s="347">
        <f t="shared" ca="1" si="64"/>
        <v>0.01</v>
      </c>
      <c r="B174" s="304">
        <f t="shared" ca="1" si="65"/>
        <v>5.3999999999999639</v>
      </c>
      <c r="D174" s="306">
        <f t="shared" ca="1" si="66"/>
        <v>-27.684065716871164</v>
      </c>
      <c r="E174" s="307">
        <f t="shared" ca="1" si="67"/>
        <v>-91.277414852800163</v>
      </c>
      <c r="F174" s="304">
        <f t="shared" ca="1" si="68"/>
        <v>95.383300198861988</v>
      </c>
      <c r="G174" s="306">
        <f t="shared" ca="1" si="69"/>
        <v>129.33558604545405</v>
      </c>
      <c r="H174" s="307">
        <f t="shared" ca="1" si="70"/>
        <v>380.50480534470961</v>
      </c>
      <c r="I174" s="304">
        <f t="shared" ca="1" si="71"/>
        <v>401.88505907552275</v>
      </c>
      <c r="J174" s="306">
        <f t="shared" ca="1" si="72"/>
        <v>226.58870181249659</v>
      </c>
      <c r="K174" s="307">
        <f t="shared" ca="1" si="73"/>
        <v>775.15194169297638</v>
      </c>
      <c r="L174" s="304">
        <f t="shared" ca="1" si="58"/>
        <v>807.59084473479754</v>
      </c>
      <c r="M174" s="306">
        <f t="shared" ca="1" si="74"/>
        <v>1.2431427424245478</v>
      </c>
      <c r="N174" s="304">
        <f t="shared" ca="1" si="75"/>
        <v>71.226832473245381</v>
      </c>
      <c r="P174" s="310">
        <f t="shared" ca="1" si="76"/>
        <v>22</v>
      </c>
      <c r="Q174" s="304">
        <f t="shared" ca="1" si="77"/>
        <v>33.650000000242834</v>
      </c>
      <c r="R174" s="306">
        <f t="shared" ca="1" si="78"/>
        <v>1.6536678298838679E-2</v>
      </c>
      <c r="S174" s="307">
        <f t="shared" ca="1" si="79"/>
        <v>4.2939999999999809</v>
      </c>
      <c r="T174" s="304">
        <f t="shared" ca="1" si="59"/>
        <v>42.124139999999812</v>
      </c>
      <c r="U174" s="311">
        <f t="shared" ca="1" si="60"/>
        <v>0</v>
      </c>
      <c r="V174" s="306">
        <f t="shared" ca="1" si="61"/>
        <v>1.1335868415076904</v>
      </c>
      <c r="W174" s="304">
        <f t="shared" ca="1" si="62"/>
        <v>401.05865015212385</v>
      </c>
      <c r="Y174" s="314" t="str">
        <f t="shared" ca="1" si="80"/>
        <v/>
      </c>
      <c r="Z174" s="315" t="str">
        <f t="shared" ca="1" si="81"/>
        <v/>
      </c>
      <c r="AA174" s="316" t="str">
        <f t="shared" ca="1" si="82"/>
        <v/>
      </c>
      <c r="AC174" s="310" t="e">
        <f t="shared" ca="1" si="83"/>
        <v>#N/A</v>
      </c>
      <c r="AD174" s="323" t="e">
        <f t="shared" ca="1" si="84"/>
        <v>#N/A</v>
      </c>
      <c r="AE174" s="324">
        <f t="shared" ca="1" si="63"/>
        <v>775.15194169297638</v>
      </c>
      <c r="AG174" s="306">
        <f t="shared" ca="1" si="85"/>
        <v>-95.331062234901722</v>
      </c>
      <c r="AH174" s="304">
        <f t="shared" ca="1" si="86"/>
        <v>-86.042705544481137</v>
      </c>
    </row>
    <row r="175" spans="1:34" x14ac:dyDescent="0.2">
      <c r="A175" s="347">
        <f t="shared" ca="1" si="64"/>
        <v>0.01</v>
      </c>
      <c r="B175" s="304">
        <f t="shared" ca="1" si="65"/>
        <v>5.4099999999999637</v>
      </c>
      <c r="D175" s="306">
        <f t="shared" ca="1" si="66"/>
        <v>-30.058134420194168</v>
      </c>
      <c r="E175" s="307">
        <f t="shared" ca="1" si="67"/>
        <v>-98.240917864798263</v>
      </c>
      <c r="F175" s="304">
        <f t="shared" ca="1" si="68"/>
        <v>102.73640731376828</v>
      </c>
      <c r="G175" s="306">
        <f t="shared" ca="1" si="69"/>
        <v>129.03500470125212</v>
      </c>
      <c r="H175" s="307">
        <f t="shared" ca="1" si="70"/>
        <v>379.52239616606164</v>
      </c>
      <c r="I175" s="304">
        <f t="shared" ca="1" si="71"/>
        <v>400.85818144311486</v>
      </c>
      <c r="J175" s="306">
        <f t="shared" ca="1" si="72"/>
        <v>227.88055476623012</v>
      </c>
      <c r="K175" s="307">
        <f t="shared" ca="1" si="73"/>
        <v>778.95207770053025</v>
      </c>
      <c r="L175" s="304">
        <f t="shared" ca="1" si="58"/>
        <v>811.60081727074282</v>
      </c>
      <c r="M175" s="306">
        <f t="shared" ca="1" si="74"/>
        <v>1.2430639844696081</v>
      </c>
      <c r="N175" s="304">
        <f t="shared" ca="1" si="75"/>
        <v>71.222319974824259</v>
      </c>
      <c r="P175" s="310">
        <f t="shared" ca="1" si="76"/>
        <v>23</v>
      </c>
      <c r="Q175" s="304">
        <f t="shared" ca="1" si="77"/>
        <v>0</v>
      </c>
      <c r="R175" s="306">
        <f t="shared" ca="1" si="78"/>
        <v>0</v>
      </c>
      <c r="S175" s="307">
        <f t="shared" ca="1" si="79"/>
        <v>4.2939999999999809</v>
      </c>
      <c r="T175" s="304">
        <f t="shared" ca="1" si="59"/>
        <v>42.124139999999812</v>
      </c>
      <c r="U175" s="311">
        <f t="shared" ca="1" si="60"/>
        <v>0</v>
      </c>
      <c r="V175" s="306">
        <f t="shared" ca="1" si="61"/>
        <v>1.1331554939233734</v>
      </c>
      <c r="W175" s="304">
        <f t="shared" ca="1" si="62"/>
        <v>398.85990629452311</v>
      </c>
      <c r="Y175" s="314" t="str">
        <f t="shared" ca="1" si="80"/>
        <v>Fin de propulsion</v>
      </c>
      <c r="Z175" s="315" t="str">
        <f t="shared" ca="1" si="81"/>
        <v/>
      </c>
      <c r="AA175" s="316" t="str">
        <f t="shared" ca="1" si="82"/>
        <v/>
      </c>
      <c r="AC175" s="310" t="e">
        <f t="shared" ca="1" si="83"/>
        <v>#N/A</v>
      </c>
      <c r="AD175" s="323" t="e">
        <f t="shared" ca="1" si="84"/>
        <v>#N/A</v>
      </c>
      <c r="AE175" s="324">
        <f t="shared" ca="1" si="63"/>
        <v>778.95207770053025</v>
      </c>
      <c r="AG175" s="306">
        <f t="shared" ca="1" si="85"/>
        <v>-102.68788756325534</v>
      </c>
      <c r="AH175" s="304">
        <f t="shared" ca="1" si="86"/>
        <v>-93.399778796489429</v>
      </c>
    </row>
    <row r="176" spans="1:34" x14ac:dyDescent="0.2">
      <c r="A176" s="347">
        <f t="shared" ca="1" si="64"/>
        <v>0.01</v>
      </c>
      <c r="B176" s="304">
        <f t="shared" ca="1" si="65"/>
        <v>5.4199999999999635</v>
      </c>
      <c r="D176" s="306">
        <f t="shared" ca="1" si="66"/>
        <v>-29.900271572375377</v>
      </c>
      <c r="E176" s="307">
        <f t="shared" ca="1" si="67"/>
        <v>-97.753754018042557</v>
      </c>
      <c r="F176" s="304">
        <f t="shared" ca="1" si="68"/>
        <v>102.22437412242625</v>
      </c>
      <c r="G176" s="306">
        <f t="shared" ca="1" si="69"/>
        <v>128.73600198552836</v>
      </c>
      <c r="H176" s="307">
        <f t="shared" ca="1" si="70"/>
        <v>378.5448586258812</v>
      </c>
      <c r="I176" s="304">
        <f t="shared" ca="1" si="71"/>
        <v>399.83642680389482</v>
      </c>
      <c r="J176" s="306">
        <f t="shared" ca="1" si="72"/>
        <v>229.16940979966401</v>
      </c>
      <c r="K176" s="307">
        <f t="shared" ca="1" si="73"/>
        <v>782.74241397448998</v>
      </c>
      <c r="L176" s="304">
        <f t="shared" ca="1" si="58"/>
        <v>815.60057934171323</v>
      </c>
      <c r="M176" s="306">
        <f t="shared" ca="1" si="74"/>
        <v>1.2429850069590531</v>
      </c>
      <c r="N176" s="304">
        <f t="shared" ca="1" si="75"/>
        <v>71.217794896793009</v>
      </c>
      <c r="P176" s="310">
        <f t="shared" ca="1" si="76"/>
        <v>23</v>
      </c>
      <c r="Q176" s="304">
        <f t="shared" ca="1" si="77"/>
        <v>0</v>
      </c>
      <c r="R176" s="306">
        <f t="shared" ca="1" si="78"/>
        <v>0</v>
      </c>
      <c r="S176" s="307">
        <f t="shared" ca="1" si="79"/>
        <v>4.2939999999999809</v>
      </c>
      <c r="T176" s="304">
        <f t="shared" ca="1" si="59"/>
        <v>42.124139999999812</v>
      </c>
      <c r="U176" s="311">
        <f t="shared" ca="1" si="60"/>
        <v>0</v>
      </c>
      <c r="V176" s="306">
        <f t="shared" ca="1" si="61"/>
        <v>1.1327254158263536</v>
      </c>
      <c r="W176" s="304">
        <f t="shared" ca="1" si="62"/>
        <v>396.67856264463137</v>
      </c>
      <c r="Y176" s="314" t="str">
        <f t="shared" ca="1" si="80"/>
        <v/>
      </c>
      <c r="Z176" s="315" t="str">
        <f t="shared" ca="1" si="81"/>
        <v/>
      </c>
      <c r="AA176" s="316" t="str">
        <f t="shared" ca="1" si="82"/>
        <v/>
      </c>
      <c r="AC176" s="310" t="e">
        <f t="shared" ca="1" si="83"/>
        <v>#N/A</v>
      </c>
      <c r="AD176" s="323" t="e">
        <f t="shared" ca="1" si="84"/>
        <v>#N/A</v>
      </c>
      <c r="AE176" s="324">
        <f t="shared" ca="1" si="63"/>
        <v>782.74241397448998</v>
      </c>
      <c r="AG176" s="306">
        <f t="shared" ca="1" si="85"/>
        <v>-102.17558861993123</v>
      </c>
      <c r="AH176" s="304">
        <f t="shared" ca="1" si="86"/>
        <v>-92.887728526903786</v>
      </c>
    </row>
    <row r="177" spans="1:34" x14ac:dyDescent="0.2">
      <c r="A177" s="347">
        <f t="shared" ca="1" si="64"/>
        <v>0.01</v>
      </c>
      <c r="B177" s="304">
        <f t="shared" ca="1" si="65"/>
        <v>5.4299999999999633</v>
      </c>
      <c r="D177" s="306">
        <f t="shared" ca="1" si="66"/>
        <v>-29.743656075725301</v>
      </c>
      <c r="E177" s="307">
        <f t="shared" ca="1" si="67"/>
        <v>-97.270445489583906</v>
      </c>
      <c r="F177" s="304">
        <f t="shared" ca="1" si="68"/>
        <v>101.71639318464426</v>
      </c>
      <c r="G177" s="306">
        <f t="shared" ca="1" si="69"/>
        <v>128.4385654247711</v>
      </c>
      <c r="H177" s="307">
        <f t="shared" ca="1" si="70"/>
        <v>377.57215417098536</v>
      </c>
      <c r="I177" s="304">
        <f t="shared" ca="1" si="71"/>
        <v>398.81975464323671</v>
      </c>
      <c r="J177" s="306">
        <f t="shared" ca="1" si="72"/>
        <v>230.45528263671551</v>
      </c>
      <c r="K177" s="307">
        <f t="shared" ca="1" si="73"/>
        <v>786.52299903847427</v>
      </c>
      <c r="L177" s="304">
        <f t="shared" ca="1" si="58"/>
        <v>819.59018131725088</v>
      </c>
      <c r="M177" s="306">
        <f t="shared" ca="1" si="74"/>
        <v>1.2429058097265369</v>
      </c>
      <c r="N177" s="304">
        <f t="shared" ca="1" si="75"/>
        <v>71.213257229620709</v>
      </c>
      <c r="P177" s="310">
        <f t="shared" ca="1" si="76"/>
        <v>23</v>
      </c>
      <c r="Q177" s="304">
        <f t="shared" ca="1" si="77"/>
        <v>0</v>
      </c>
      <c r="R177" s="306">
        <f t="shared" ca="1" si="78"/>
        <v>0</v>
      </c>
      <c r="S177" s="307">
        <f t="shared" ca="1" si="79"/>
        <v>4.2939999999999809</v>
      </c>
      <c r="T177" s="304">
        <f t="shared" ca="1" si="59"/>
        <v>42.124139999999812</v>
      </c>
      <c r="U177" s="311">
        <f t="shared" ca="1" si="60"/>
        <v>0</v>
      </c>
      <c r="V177" s="306">
        <f t="shared" ca="1" si="61"/>
        <v>1.1322966004110739</v>
      </c>
      <c r="W177" s="304">
        <f t="shared" ca="1" si="62"/>
        <v>394.514434413679</v>
      </c>
      <c r="Y177" s="314" t="str">
        <f t="shared" ca="1" si="80"/>
        <v/>
      </c>
      <c r="Z177" s="315" t="str">
        <f t="shared" ca="1" si="81"/>
        <v/>
      </c>
      <c r="AA177" s="316" t="str">
        <f t="shared" ca="1" si="82"/>
        <v/>
      </c>
      <c r="AC177" s="310" t="e">
        <f t="shared" ca="1" si="83"/>
        <v>#N/A</v>
      </c>
      <c r="AD177" s="323" t="e">
        <f t="shared" ca="1" si="84"/>
        <v>#N/A</v>
      </c>
      <c r="AE177" s="324">
        <f t="shared" ca="1" si="63"/>
        <v>786.52299903847427</v>
      </c>
      <c r="AG177" s="306">
        <f t="shared" ca="1" si="85"/>
        <v>-101.66734113970551</v>
      </c>
      <c r="AH177" s="304">
        <f t="shared" ca="1" si="86"/>
        <v>-92.379730471502825</v>
      </c>
    </row>
    <row r="178" spans="1:34" x14ac:dyDescent="0.2">
      <c r="A178" s="347">
        <f t="shared" ca="1" si="64"/>
        <v>0.01</v>
      </c>
      <c r="B178" s="304">
        <f t="shared" ca="1" si="65"/>
        <v>5.4399999999999631</v>
      </c>
      <c r="D178" s="306">
        <f t="shared" ca="1" si="66"/>
        <v>-29.588274679364563</v>
      </c>
      <c r="E178" s="307">
        <f t="shared" ca="1" si="67"/>
        <v>-96.790951336099923</v>
      </c>
      <c r="F178" s="304">
        <f t="shared" ca="1" si="68"/>
        <v>101.2124214661856</v>
      </c>
      <c r="G178" s="306">
        <f t="shared" ca="1" si="69"/>
        <v>128.14268267797746</v>
      </c>
      <c r="H178" s="307">
        <f t="shared" ca="1" si="70"/>
        <v>376.60424465762435</v>
      </c>
      <c r="I178" s="304">
        <f t="shared" ca="1" si="71"/>
        <v>397.80812487686649</v>
      </c>
      <c r="J178" s="306">
        <f t="shared" ca="1" si="72"/>
        <v>231.73818887722925</v>
      </c>
      <c r="K178" s="307">
        <f t="shared" ca="1" si="73"/>
        <v>790.29388103261726</v>
      </c>
      <c r="L178" s="304">
        <f t="shared" ca="1" si="58"/>
        <v>823.56967317992894</v>
      </c>
      <c r="M178" s="306">
        <f t="shared" ca="1" si="74"/>
        <v>1.2428263926048224</v>
      </c>
      <c r="N178" s="304">
        <f t="shared" ca="1" si="75"/>
        <v>71.20870696372539</v>
      </c>
      <c r="P178" s="310">
        <f t="shared" ca="1" si="76"/>
        <v>23</v>
      </c>
      <c r="Q178" s="304">
        <f t="shared" ca="1" si="77"/>
        <v>0</v>
      </c>
      <c r="R178" s="306">
        <f t="shared" ca="1" si="78"/>
        <v>0</v>
      </c>
      <c r="S178" s="307">
        <f t="shared" ca="1" si="79"/>
        <v>4.2939999999999809</v>
      </c>
      <c r="T178" s="304">
        <f t="shared" ca="1" si="59"/>
        <v>42.124139999999812</v>
      </c>
      <c r="U178" s="311">
        <f t="shared" ca="1" si="60"/>
        <v>0</v>
      </c>
      <c r="V178" s="306">
        <f t="shared" ca="1" si="61"/>
        <v>1.1318690409279708</v>
      </c>
      <c r="W178" s="304">
        <f t="shared" ca="1" si="62"/>
        <v>392.36733927489433</v>
      </c>
      <c r="Y178" s="314" t="str">
        <f t="shared" ca="1" si="80"/>
        <v/>
      </c>
      <c r="Z178" s="315" t="str">
        <f t="shared" ca="1" si="81"/>
        <v/>
      </c>
      <c r="AA178" s="316" t="str">
        <f t="shared" ca="1" si="82"/>
        <v/>
      </c>
      <c r="AC178" s="310" t="e">
        <f t="shared" ca="1" si="83"/>
        <v>#N/A</v>
      </c>
      <c r="AD178" s="323" t="e">
        <f t="shared" ca="1" si="84"/>
        <v>#N/A</v>
      </c>
      <c r="AE178" s="324">
        <f t="shared" ca="1" si="63"/>
        <v>790.29388103261726</v>
      </c>
      <c r="AG178" s="306">
        <f t="shared" ca="1" si="85"/>
        <v>-101.16310208739084</v>
      </c>
      <c r="AH178" s="304">
        <f t="shared" ca="1" si="86"/>
        <v>-91.875741596106366</v>
      </c>
    </row>
    <row r="179" spans="1:34" x14ac:dyDescent="0.2">
      <c r="A179" s="347">
        <f t="shared" ca="1" si="64"/>
        <v>0.01</v>
      </c>
      <c r="B179" s="304">
        <f t="shared" ca="1" si="65"/>
        <v>5.4499999999999629</v>
      </c>
      <c r="D179" s="306">
        <f t="shared" ca="1" si="66"/>
        <v>-29.434114308958122</v>
      </c>
      <c r="E179" s="307">
        <f t="shared" ca="1" si="67"/>
        <v>-96.315231159768814</v>
      </c>
      <c r="F179" s="304">
        <f t="shared" ca="1" si="68"/>
        <v>100.71241650617125</v>
      </c>
      <c r="G179" s="306">
        <f t="shared" ca="1" si="69"/>
        <v>127.84834153488788</v>
      </c>
      <c r="H179" s="307">
        <f t="shared" ca="1" si="70"/>
        <v>375.64109234602665</v>
      </c>
      <c r="I179" s="304">
        <f t="shared" ca="1" si="71"/>
        <v>396.80149784512844</v>
      </c>
      <c r="J179" s="306">
        <f t="shared" ca="1" si="72"/>
        <v>233.01814399829357</v>
      </c>
      <c r="K179" s="307">
        <f t="shared" ca="1" si="73"/>
        <v>794.05510771763556</v>
      </c>
      <c r="L179" s="304">
        <f t="shared" ca="1" si="58"/>
        <v>827.53910452913055</v>
      </c>
      <c r="M179" s="306">
        <f t="shared" ca="1" si="74"/>
        <v>1.2427467554257825</v>
      </c>
      <c r="N179" s="304">
        <f t="shared" ca="1" si="75"/>
        <v>71.20414408947407</v>
      </c>
      <c r="P179" s="310">
        <f t="shared" ca="1" si="76"/>
        <v>23</v>
      </c>
      <c r="Q179" s="304">
        <f t="shared" ca="1" si="77"/>
        <v>0</v>
      </c>
      <c r="R179" s="306">
        <f t="shared" ca="1" si="78"/>
        <v>0</v>
      </c>
      <c r="S179" s="307">
        <f t="shared" ca="1" si="79"/>
        <v>4.2939999999999809</v>
      </c>
      <c r="T179" s="304">
        <f t="shared" ca="1" si="59"/>
        <v>42.124139999999812</v>
      </c>
      <c r="U179" s="311">
        <f t="shared" ca="1" si="60"/>
        <v>0</v>
      </c>
      <c r="V179" s="306">
        <f t="shared" ca="1" si="61"/>
        <v>1.1314427306828594</v>
      </c>
      <c r="W179" s="304">
        <f t="shared" ca="1" si="62"/>
        <v>390.23709732408651</v>
      </c>
      <c r="Y179" s="314" t="str">
        <f t="shared" ca="1" si="80"/>
        <v/>
      </c>
      <c r="Z179" s="315" t="str">
        <f t="shared" ca="1" si="81"/>
        <v/>
      </c>
      <c r="AA179" s="316" t="str">
        <f t="shared" ca="1" si="82"/>
        <v/>
      </c>
      <c r="AC179" s="310" t="e">
        <f t="shared" ca="1" si="83"/>
        <v>#N/A</v>
      </c>
      <c r="AD179" s="323" t="e">
        <f t="shared" ca="1" si="84"/>
        <v>#N/A</v>
      </c>
      <c r="AE179" s="324">
        <f t="shared" ca="1" si="63"/>
        <v>794.05510771763556</v>
      </c>
      <c r="AG179" s="306">
        <f t="shared" ca="1" si="85"/>
        <v>-100.66282900115306</v>
      </c>
      <c r="AH179" s="304">
        <f t="shared" ca="1" si="86"/>
        <v>-91.375719439891967</v>
      </c>
    </row>
    <row r="180" spans="1:34" x14ac:dyDescent="0.2">
      <c r="A180" s="347">
        <f t="shared" ca="1" si="64"/>
        <v>0.01</v>
      </c>
      <c r="B180" s="304">
        <f t="shared" ca="1" si="65"/>
        <v>5.4599999999999627</v>
      </c>
      <c r="D180" s="306">
        <f t="shared" ca="1" si="66"/>
        <v>-29.281162063888605</v>
      </c>
      <c r="E180" s="307">
        <f t="shared" ca="1" si="67"/>
        <v>-95.843245099535665</v>
      </c>
      <c r="F180" s="304">
        <f t="shared" ca="1" si="68"/>
        <v>100.21633640789996</v>
      </c>
      <c r="G180" s="306">
        <f t="shared" ca="1" si="69"/>
        <v>127.55552991424899</v>
      </c>
      <c r="H180" s="307">
        <f t="shared" ca="1" si="70"/>
        <v>374.68265989503129</v>
      </c>
      <c r="I180" s="304">
        <f t="shared" ca="1" si="71"/>
        <v>395.79983430734347</v>
      </c>
      <c r="J180" s="306">
        <f t="shared" ca="1" si="72"/>
        <v>234.29516335553924</v>
      </c>
      <c r="K180" s="307">
        <f t="shared" ca="1" si="73"/>
        <v>797.8067264788408</v>
      </c>
      <c r="L180" s="304">
        <f t="shared" ca="1" si="58"/>
        <v>831.49852458479006</v>
      </c>
      <c r="M180" s="306">
        <f t="shared" ca="1" si="74"/>
        <v>1.2426668980203983</v>
      </c>
      <c r="N180" s="304">
        <f t="shared" ca="1" si="75"/>
        <v>71.199568597182704</v>
      </c>
      <c r="P180" s="310">
        <f t="shared" ca="1" si="76"/>
        <v>23</v>
      </c>
      <c r="Q180" s="304">
        <f t="shared" ca="1" si="77"/>
        <v>0</v>
      </c>
      <c r="R180" s="306">
        <f t="shared" ca="1" si="78"/>
        <v>0</v>
      </c>
      <c r="S180" s="307">
        <f t="shared" ca="1" si="79"/>
        <v>4.2939999999999809</v>
      </c>
      <c r="T180" s="304">
        <f t="shared" ca="1" si="59"/>
        <v>42.124139999999812</v>
      </c>
      <c r="U180" s="311">
        <f t="shared" ca="1" si="60"/>
        <v>0</v>
      </c>
      <c r="V180" s="306">
        <f t="shared" ca="1" si="61"/>
        <v>1.1310176630363329</v>
      </c>
      <c r="W180" s="304">
        <f t="shared" ca="1" si="62"/>
        <v>388.12353104096746</v>
      </c>
      <c r="Y180" s="314" t="str">
        <f t="shared" ca="1" si="80"/>
        <v/>
      </c>
      <c r="Z180" s="315" t="str">
        <f t="shared" ca="1" si="81"/>
        <v/>
      </c>
      <c r="AA180" s="316" t="str">
        <f t="shared" ca="1" si="82"/>
        <v/>
      </c>
      <c r="AC180" s="310" t="e">
        <f t="shared" ca="1" si="83"/>
        <v>#N/A</v>
      </c>
      <c r="AD180" s="323" t="e">
        <f t="shared" ca="1" si="84"/>
        <v>#N/A</v>
      </c>
      <c r="AE180" s="324">
        <f t="shared" ca="1" si="63"/>
        <v>797.8067264788408</v>
      </c>
      <c r="AG180" s="306">
        <f t="shared" ca="1" si="85"/>
        <v>-100.1664799833314</v>
      </c>
      <c r="AH180" s="304">
        <f t="shared" ca="1" si="86"/>
        <v>-90.879622106215237</v>
      </c>
    </row>
    <row r="181" spans="1:34" x14ac:dyDescent="0.2">
      <c r="A181" s="347">
        <f t="shared" ca="1" si="64"/>
        <v>0.01</v>
      </c>
      <c r="B181" s="304">
        <f t="shared" ca="1" si="65"/>
        <v>5.4699999999999624</v>
      </c>
      <c r="D181" s="306">
        <f t="shared" ca="1" si="66"/>
        <v>-29.129405214482979</v>
      </c>
      <c r="E181" s="307">
        <f t="shared" ca="1" si="67"/>
        <v>-95.374953822542693</v>
      </c>
      <c r="F181" s="304">
        <f t="shared" ca="1" si="68"/>
        <v>99.724139829841093</v>
      </c>
      <c r="G181" s="306">
        <f t="shared" ca="1" si="69"/>
        <v>127.26423586210416</v>
      </c>
      <c r="H181" s="307">
        <f t="shared" ca="1" si="70"/>
        <v>373.72891035680584</v>
      </c>
      <c r="I181" s="304">
        <f t="shared" ca="1" si="71"/>
        <v>394.80309543625754</v>
      </c>
      <c r="J181" s="306">
        <f t="shared" ca="1" si="72"/>
        <v>235.56926218442101</v>
      </c>
      <c r="K181" s="307">
        <f t="shared" ca="1" si="73"/>
        <v>801.54878433010003</v>
      </c>
      <c r="L181" s="304">
        <f t="shared" ca="1" si="58"/>
        <v>835.44798219109589</v>
      </c>
      <c r="M181" s="306">
        <f t="shared" ca="1" si="74"/>
        <v>1.2425868202187602</v>
      </c>
      <c r="N181" s="304">
        <f t="shared" ca="1" si="75"/>
        <v>71.194980477116147</v>
      </c>
      <c r="P181" s="310">
        <f t="shared" ca="1" si="76"/>
        <v>23</v>
      </c>
      <c r="Q181" s="304">
        <f t="shared" ca="1" si="77"/>
        <v>0</v>
      </c>
      <c r="R181" s="306">
        <f t="shared" ca="1" si="78"/>
        <v>0</v>
      </c>
      <c r="S181" s="307">
        <f t="shared" ca="1" si="79"/>
        <v>4.2939999999999809</v>
      </c>
      <c r="T181" s="304">
        <f t="shared" ca="1" si="59"/>
        <v>42.124139999999812</v>
      </c>
      <c r="U181" s="311">
        <f t="shared" ca="1" si="60"/>
        <v>0</v>
      </c>
      <c r="V181" s="306">
        <f t="shared" ca="1" si="61"/>
        <v>1.1305938314031654</v>
      </c>
      <c r="W181" s="304">
        <f t="shared" ca="1" si="62"/>
        <v>386.02646525119314</v>
      </c>
      <c r="Y181" s="314" t="str">
        <f t="shared" ca="1" si="80"/>
        <v/>
      </c>
      <c r="Z181" s="315" t="str">
        <f t="shared" ca="1" si="81"/>
        <v/>
      </c>
      <c r="AA181" s="316" t="str">
        <f t="shared" ca="1" si="82"/>
        <v/>
      </c>
      <c r="AC181" s="310" t="e">
        <f t="shared" ca="1" si="83"/>
        <v>#N/A</v>
      </c>
      <c r="AD181" s="323" t="e">
        <f t="shared" ca="1" si="84"/>
        <v>#N/A</v>
      </c>
      <c r="AE181" s="324">
        <f t="shared" ca="1" si="63"/>
        <v>801.54878433010003</v>
      </c>
      <c r="AG181" s="306">
        <f t="shared" ca="1" si="85"/>
        <v>-99.674013691431171</v>
      </c>
      <c r="AH181" s="304">
        <f t="shared" ca="1" si="86"/>
        <v>-90.387408253602516</v>
      </c>
    </row>
    <row r="182" spans="1:34" x14ac:dyDescent="0.2">
      <c r="A182" s="347">
        <f t="shared" ca="1" si="64"/>
        <v>0.01</v>
      </c>
      <c r="B182" s="304">
        <f t="shared" ca="1" si="65"/>
        <v>5.4799999999999622</v>
      </c>
      <c r="D182" s="306">
        <f t="shared" ca="1" si="66"/>
        <v>-28.97883119929044</v>
      </c>
      <c r="E182" s="307">
        <f t="shared" ca="1" si="67"/>
        <v>-94.910318515718785</v>
      </c>
      <c r="F182" s="304">
        <f t="shared" ca="1" si="68"/>
        <v>99.235785976794489</v>
      </c>
      <c r="G182" s="306">
        <f t="shared" ca="1" si="69"/>
        <v>126.97444755011125</v>
      </c>
      <c r="H182" s="307">
        <f t="shared" ca="1" si="70"/>
        <v>372.77980717164866</v>
      </c>
      <c r="I182" s="304">
        <f t="shared" ca="1" si="71"/>
        <v>393.81124281257831</v>
      </c>
      <c r="J182" s="306">
        <f t="shared" ca="1" si="72"/>
        <v>236.84045560148209</v>
      </c>
      <c r="K182" s="307">
        <f t="shared" ca="1" si="73"/>
        <v>805.28132791774226</v>
      </c>
      <c r="L182" s="304">
        <f t="shared" ca="1" si="58"/>
        <v>839.38752582015411</v>
      </c>
      <c r="M182" s="306">
        <f t="shared" ca="1" si="74"/>
        <v>1.2425065218500675</v>
      </c>
      <c r="N182" s="304">
        <f t="shared" ca="1" si="75"/>
        <v>71.190379719488277</v>
      </c>
      <c r="P182" s="310">
        <f t="shared" ca="1" si="76"/>
        <v>23</v>
      </c>
      <c r="Q182" s="304">
        <f t="shared" ca="1" si="77"/>
        <v>0</v>
      </c>
      <c r="R182" s="306">
        <f t="shared" ca="1" si="78"/>
        <v>0</v>
      </c>
      <c r="S182" s="307">
        <f t="shared" ca="1" si="79"/>
        <v>4.2939999999999809</v>
      </c>
      <c r="T182" s="304">
        <f t="shared" ca="1" si="59"/>
        <v>42.124139999999812</v>
      </c>
      <c r="U182" s="311">
        <f t="shared" ca="1" si="60"/>
        <v>0</v>
      </c>
      <c r="V182" s="306">
        <f t="shared" ca="1" si="61"/>
        <v>1.1301712292517256</v>
      </c>
      <c r="W182" s="304">
        <f t="shared" ca="1" si="62"/>
        <v>383.94572708911005</v>
      </c>
      <c r="Y182" s="314" t="str">
        <f t="shared" ca="1" si="80"/>
        <v/>
      </c>
      <c r="Z182" s="315" t="str">
        <f t="shared" ca="1" si="81"/>
        <v/>
      </c>
      <c r="AA182" s="316" t="str">
        <f t="shared" ca="1" si="82"/>
        <v/>
      </c>
      <c r="AC182" s="310" t="e">
        <f t="shared" ca="1" si="83"/>
        <v>#N/A</v>
      </c>
      <c r="AD182" s="323" t="e">
        <f t="shared" ca="1" si="84"/>
        <v>#N/A</v>
      </c>
      <c r="AE182" s="324">
        <f t="shared" ca="1" si="63"/>
        <v>805.28132791774226</v>
      </c>
      <c r="AG182" s="306">
        <f t="shared" ca="1" si="85"/>
        <v>-99.185389329283694</v>
      </c>
      <c r="AH182" s="304">
        <f t="shared" ca="1" si="86"/>
        <v>-89.899037086910766</v>
      </c>
    </row>
    <row r="183" spans="1:34" x14ac:dyDescent="0.2">
      <c r="A183" s="347">
        <f t="shared" ca="1" si="64"/>
        <v>0.01</v>
      </c>
      <c r="B183" s="304">
        <f t="shared" ca="1" si="65"/>
        <v>5.489999999999962</v>
      </c>
      <c r="D183" s="306">
        <f t="shared" ca="1" si="66"/>
        <v>-28.829427622411121</v>
      </c>
      <c r="E183" s="307">
        <f t="shared" ca="1" si="67"/>
        <v>-94.449300877525289</v>
      </c>
      <c r="F183" s="304">
        <f t="shared" ca="1" si="68"/>
        <v>98.751234591214811</v>
      </c>
      <c r="G183" s="306">
        <f t="shared" ca="1" si="69"/>
        <v>126.68615327388714</v>
      </c>
      <c r="H183" s="307">
        <f t="shared" ca="1" si="70"/>
        <v>371.83531416287343</v>
      </c>
      <c r="I183" s="304">
        <f t="shared" ca="1" si="71"/>
        <v>392.82423841959854</v>
      </c>
      <c r="J183" s="306">
        <f t="shared" ca="1" si="72"/>
        <v>238.10875860560208</v>
      </c>
      <c r="K183" s="307">
        <f t="shared" ca="1" si="73"/>
        <v>809.0044035244149</v>
      </c>
      <c r="L183" s="304">
        <f t="shared" ca="1" si="58"/>
        <v>843.31720357561494</v>
      </c>
      <c r="M183" s="306">
        <f t="shared" ca="1" si="74"/>
        <v>1.2424260027426275</v>
      </c>
      <c r="N183" s="304">
        <f t="shared" ca="1" si="75"/>
        <v>71.185766314461802</v>
      </c>
      <c r="P183" s="310">
        <f t="shared" ca="1" si="76"/>
        <v>23</v>
      </c>
      <c r="Q183" s="304">
        <f t="shared" ca="1" si="77"/>
        <v>0</v>
      </c>
      <c r="R183" s="306">
        <f t="shared" ca="1" si="78"/>
        <v>0</v>
      </c>
      <c r="S183" s="307">
        <f t="shared" ca="1" si="79"/>
        <v>4.2939999999999809</v>
      </c>
      <c r="T183" s="304">
        <f t="shared" ca="1" si="59"/>
        <v>42.124139999999812</v>
      </c>
      <c r="U183" s="311">
        <f t="shared" ca="1" si="60"/>
        <v>0</v>
      </c>
      <c r="V183" s="306">
        <f t="shared" ca="1" si="61"/>
        <v>1.1297498501033951</v>
      </c>
      <c r="W183" s="304">
        <f t="shared" ca="1" si="62"/>
        <v>381.88114596119101</v>
      </c>
      <c r="Y183" s="314" t="str">
        <f t="shared" ca="1" si="80"/>
        <v/>
      </c>
      <c r="Z183" s="315" t="str">
        <f t="shared" ca="1" si="81"/>
        <v/>
      </c>
      <c r="AA183" s="316" t="str">
        <f t="shared" ca="1" si="82"/>
        <v/>
      </c>
      <c r="AC183" s="310" t="e">
        <f t="shared" ca="1" si="83"/>
        <v>#N/A</v>
      </c>
      <c r="AD183" s="323" t="e">
        <f t="shared" ca="1" si="84"/>
        <v>#N/A</v>
      </c>
      <c r="AE183" s="324">
        <f t="shared" ca="1" si="63"/>
        <v>809.0044035244149</v>
      </c>
      <c r="AG183" s="306">
        <f t="shared" ca="1" si="85"/>
        <v>-98.700566638370702</v>
      </c>
      <c r="AH183" s="304">
        <f t="shared" ca="1" si="86"/>
        <v>-89.414468348652022</v>
      </c>
    </row>
    <row r="184" spans="1:34" x14ac:dyDescent="0.2">
      <c r="A184" s="347">
        <f t="shared" ca="1" si="64"/>
        <v>0.01</v>
      </c>
      <c r="B184" s="304">
        <f t="shared" ca="1" si="65"/>
        <v>5.4999999999999618</v>
      </c>
      <c r="D184" s="306">
        <f t="shared" ca="1" si="66"/>
        <v>-28.681182250874137</v>
      </c>
      <c r="E184" s="307">
        <f t="shared" ca="1" si="67"/>
        <v>-93.991863109854521</v>
      </c>
      <c r="F184" s="304">
        <f t="shared" ca="1" si="68"/>
        <v>98.270445944696363</v>
      </c>
      <c r="G184" s="306">
        <f t="shared" ca="1" si="69"/>
        <v>126.3993414513784</v>
      </c>
      <c r="H184" s="307">
        <f t="shared" ca="1" si="70"/>
        <v>370.89539553177491</v>
      </c>
      <c r="I184" s="304">
        <f t="shared" ca="1" si="71"/>
        <v>391.84204463790496</v>
      </c>
      <c r="J184" s="306">
        <f t="shared" ca="1" si="72"/>
        <v>239.37418607922839</v>
      </c>
      <c r="K184" s="307">
        <f t="shared" ca="1" si="73"/>
        <v>812.71805707288809</v>
      </c>
      <c r="L184" s="304">
        <f t="shared" ca="1" si="58"/>
        <v>847.23706319625978</v>
      </c>
      <c r="M184" s="306">
        <f t="shared" ca="1" si="74"/>
        <v>1.2423452627238563</v>
      </c>
      <c r="N184" s="304">
        <f t="shared" ca="1" si="75"/>
        <v>71.181140252148396</v>
      </c>
      <c r="P184" s="310">
        <f t="shared" ca="1" si="76"/>
        <v>23</v>
      </c>
      <c r="Q184" s="304">
        <f t="shared" ca="1" si="77"/>
        <v>0</v>
      </c>
      <c r="R184" s="306">
        <f t="shared" ca="1" si="78"/>
        <v>0</v>
      </c>
      <c r="S184" s="307">
        <f t="shared" ca="1" si="79"/>
        <v>4.2939999999999809</v>
      </c>
      <c r="T184" s="304">
        <f t="shared" ca="1" si="59"/>
        <v>42.124139999999812</v>
      </c>
      <c r="U184" s="311">
        <f t="shared" ca="1" si="60"/>
        <v>0</v>
      </c>
      <c r="V184" s="306">
        <f t="shared" ca="1" si="61"/>
        <v>1.1293296875319987</v>
      </c>
      <c r="W184" s="304">
        <f t="shared" ca="1" si="62"/>
        <v>379.83255351014981</v>
      </c>
      <c r="Y184" s="314" t="str">
        <f t="shared" ca="1" si="80"/>
        <v/>
      </c>
      <c r="Z184" s="315" t="str">
        <f t="shared" ca="1" si="81"/>
        <v/>
      </c>
      <c r="AA184" s="316" t="str">
        <f t="shared" ca="1" si="82"/>
        <v/>
      </c>
      <c r="AC184" s="310" t="e">
        <f t="shared" ca="1" si="83"/>
        <v>#N/A</v>
      </c>
      <c r="AD184" s="323" t="e">
        <f t="shared" ca="1" si="84"/>
        <v>#N/A</v>
      </c>
      <c r="AE184" s="324">
        <f t="shared" ca="1" si="63"/>
        <v>812.71805707288809</v>
      </c>
      <c r="AG184" s="306">
        <f t="shared" ca="1" si="85"/>
        <v>-98.219505889308991</v>
      </c>
      <c r="AH184" s="304">
        <f t="shared" ca="1" si="86"/>
        <v>-88.933662310478041</v>
      </c>
    </row>
    <row r="185" spans="1:34" x14ac:dyDescent="0.2">
      <c r="A185" s="347">
        <f t="shared" ca="1" si="64"/>
        <v>0.01</v>
      </c>
      <c r="B185" s="304">
        <f t="shared" ca="1" si="65"/>
        <v>5.5099999999999616</v>
      </c>
      <c r="D185" s="306">
        <f t="shared" ca="1" si="66"/>
        <v>-28.534083012064329</v>
      </c>
      <c r="E185" s="307">
        <f t="shared" ca="1" si="67"/>
        <v>-93.537967910078763</v>
      </c>
      <c r="F185" s="304">
        <f t="shared" ca="1" si="68"/>
        <v>97.793380829615984</v>
      </c>
      <c r="G185" s="306">
        <f t="shared" ca="1" si="69"/>
        <v>126.11400062125776</v>
      </c>
      <c r="H185" s="307">
        <f t="shared" ca="1" si="70"/>
        <v>369.96001585267413</v>
      </c>
      <c r="I185" s="304">
        <f t="shared" ca="1" si="71"/>
        <v>390.86462424017026</v>
      </c>
      <c r="J185" s="306">
        <f t="shared" ca="1" si="72"/>
        <v>240.63675278959158</v>
      </c>
      <c r="K185" s="307">
        <f t="shared" ca="1" si="73"/>
        <v>816.42233412981034</v>
      </c>
      <c r="L185" s="304">
        <f t="shared" ca="1" si="58"/>
        <v>851.14715205955235</v>
      </c>
      <c r="M185" s="306">
        <f t="shared" ca="1" si="74"/>
        <v>1.2422643016202775</v>
      </c>
      <c r="N185" s="304">
        <f t="shared" ca="1" si="75"/>
        <v>71.176501522608618</v>
      </c>
      <c r="P185" s="310">
        <f t="shared" ca="1" si="76"/>
        <v>23</v>
      </c>
      <c r="Q185" s="304">
        <f t="shared" ca="1" si="77"/>
        <v>0</v>
      </c>
      <c r="R185" s="306">
        <f t="shared" ca="1" si="78"/>
        <v>0</v>
      </c>
      <c r="S185" s="307">
        <f t="shared" ca="1" si="79"/>
        <v>4.2939999999999809</v>
      </c>
      <c r="T185" s="304">
        <f t="shared" ca="1" si="59"/>
        <v>42.124139999999812</v>
      </c>
      <c r="U185" s="311">
        <f t="shared" ca="1" si="60"/>
        <v>0</v>
      </c>
      <c r="V185" s="306">
        <f t="shared" ca="1" si="61"/>
        <v>1.1289107351632408</v>
      </c>
      <c r="W185" s="304">
        <f t="shared" ca="1" si="62"/>
        <v>377.79978357971436</v>
      </c>
      <c r="Y185" s="314" t="str">
        <f t="shared" ca="1" si="80"/>
        <v/>
      </c>
      <c r="Z185" s="315" t="str">
        <f t="shared" ca="1" si="81"/>
        <v/>
      </c>
      <c r="AA185" s="316" t="str">
        <f t="shared" ca="1" si="82"/>
        <v/>
      </c>
      <c r="AC185" s="310" t="e">
        <f t="shared" ca="1" si="83"/>
        <v>#N/A</v>
      </c>
      <c r="AD185" s="323" t="e">
        <f t="shared" ca="1" si="84"/>
        <v>#N/A</v>
      </c>
      <c r="AE185" s="324">
        <f t="shared" ca="1" si="63"/>
        <v>816.42233412981034</v>
      </c>
      <c r="AG185" s="306">
        <f t="shared" ca="1" si="85"/>
        <v>-97.742167873493472</v>
      </c>
      <c r="AH185" s="304">
        <f t="shared" ca="1" si="86"/>
        <v>-88.45657976482336</v>
      </c>
    </row>
    <row r="186" spans="1:34" x14ac:dyDescent="0.2">
      <c r="A186" s="347">
        <f t="shared" ca="1" si="64"/>
        <v>0.01</v>
      </c>
      <c r="B186" s="304">
        <f t="shared" ca="1" si="65"/>
        <v>5.5199999999999614</v>
      </c>
      <c r="D186" s="306">
        <f t="shared" ca="1" si="66"/>
        <v>-28.388117991196207</v>
      </c>
      <c r="E186" s="307">
        <f t="shared" ca="1" si="67"/>
        <v>-93.087578463245066</v>
      </c>
      <c r="F186" s="304">
        <f t="shared" ca="1" si="68"/>
        <v>97.320000550929322</v>
      </c>
      <c r="G186" s="306">
        <f t="shared" ca="1" si="69"/>
        <v>125.8301194413458</v>
      </c>
      <c r="H186" s="307">
        <f t="shared" ca="1" si="70"/>
        <v>369.02914006804167</v>
      </c>
      <c r="I186" s="304">
        <f t="shared" ca="1" si="71"/>
        <v>389.89194038602756</v>
      </c>
      <c r="J186" s="306">
        <f t="shared" ca="1" si="72"/>
        <v>241.8964733899046</v>
      </c>
      <c r="K186" s="307">
        <f t="shared" ca="1" si="73"/>
        <v>820.11727990941392</v>
      </c>
      <c r="L186" s="304">
        <f t="shared" ca="1" si="58"/>
        <v>855.04751718514967</v>
      </c>
      <c r="M186" s="306">
        <f t="shared" ca="1" si="74"/>
        <v>1.242183119257523</v>
      </c>
      <c r="N186" s="304">
        <f t="shared" ca="1" si="75"/>
        <v>71.171850115851882</v>
      </c>
      <c r="P186" s="310">
        <f t="shared" ca="1" si="76"/>
        <v>23</v>
      </c>
      <c r="Q186" s="304">
        <f t="shared" ca="1" si="77"/>
        <v>0</v>
      </c>
      <c r="R186" s="306">
        <f t="shared" ca="1" si="78"/>
        <v>0</v>
      </c>
      <c r="S186" s="307">
        <f t="shared" ca="1" si="79"/>
        <v>4.2939999999999809</v>
      </c>
      <c r="T186" s="304">
        <f t="shared" ca="1" si="59"/>
        <v>42.124139999999812</v>
      </c>
      <c r="U186" s="311">
        <f t="shared" ca="1" si="60"/>
        <v>0</v>
      </c>
      <c r="V186" s="306">
        <f t="shared" ca="1" si="61"/>
        <v>1.1284929866741462</v>
      </c>
      <c r="W186" s="304">
        <f t="shared" ca="1" si="62"/>
        <v>375.78267218004788</v>
      </c>
      <c r="Y186" s="314" t="str">
        <f t="shared" ca="1" si="80"/>
        <v/>
      </c>
      <c r="Z186" s="315" t="str">
        <f t="shared" ca="1" si="81"/>
        <v/>
      </c>
      <c r="AA186" s="316" t="str">
        <f t="shared" ca="1" si="82"/>
        <v/>
      </c>
      <c r="AC186" s="310" t="e">
        <f t="shared" ca="1" si="83"/>
        <v>#N/A</v>
      </c>
      <c r="AD186" s="323" t="e">
        <f t="shared" ca="1" si="84"/>
        <v>#N/A</v>
      </c>
      <c r="AE186" s="324">
        <f t="shared" ca="1" si="63"/>
        <v>820.11727990941392</v>
      </c>
      <c r="AG186" s="306">
        <f t="shared" ca="1" si="85"/>
        <v>-97.268513894893303</v>
      </c>
      <c r="AH186" s="304">
        <f t="shared" ca="1" si="86"/>
        <v>-87.983182016701448</v>
      </c>
    </row>
    <row r="187" spans="1:34" x14ac:dyDescent="0.2">
      <c r="A187" s="347">
        <f t="shared" ca="1" si="64"/>
        <v>0.01</v>
      </c>
      <c r="B187" s="304">
        <f t="shared" ca="1" si="65"/>
        <v>5.5299999999999612</v>
      </c>
      <c r="D187" s="306">
        <f t="shared" ca="1" si="66"/>
        <v>-28.243275428834373</v>
      </c>
      <c r="E187" s="307">
        <f t="shared" ca="1" si="67"/>
        <v>-92.640658434413737</v>
      </c>
      <c r="F187" s="304">
        <f t="shared" ca="1" si="68"/>
        <v>96.850266918118052</v>
      </c>
      <c r="G187" s="306">
        <f t="shared" ca="1" si="69"/>
        <v>125.54768668705746</v>
      </c>
      <c r="H187" s="307">
        <f t="shared" ca="1" si="70"/>
        <v>368.10273348369753</v>
      </c>
      <c r="I187" s="304">
        <f t="shared" ca="1" si="71"/>
        <v>388.92395661702506</v>
      </c>
      <c r="J187" s="306">
        <f t="shared" ca="1" si="72"/>
        <v>243.15336242054661</v>
      </c>
      <c r="K187" s="307">
        <f t="shared" ca="1" si="73"/>
        <v>823.80293927717264</v>
      </c>
      <c r="L187" s="304">
        <f t="shared" ca="1" si="58"/>
        <v>858.93820523837837</v>
      </c>
      <c r="M187" s="306">
        <f t="shared" ca="1" si="74"/>
        <v>1.2421017154603322</v>
      </c>
      <c r="N187" s="304">
        <f t="shared" ca="1" si="75"/>
        <v>71.167186021836514</v>
      </c>
      <c r="P187" s="310">
        <f t="shared" ca="1" si="76"/>
        <v>23</v>
      </c>
      <c r="Q187" s="304">
        <f t="shared" ca="1" si="77"/>
        <v>0</v>
      </c>
      <c r="R187" s="306">
        <f t="shared" ca="1" si="78"/>
        <v>0</v>
      </c>
      <c r="S187" s="307">
        <f t="shared" ca="1" si="79"/>
        <v>4.2939999999999809</v>
      </c>
      <c r="T187" s="304">
        <f t="shared" ca="1" si="59"/>
        <v>42.124139999999812</v>
      </c>
      <c r="U187" s="311">
        <f t="shared" ca="1" si="60"/>
        <v>0</v>
      </c>
      <c r="V187" s="306">
        <f t="shared" ca="1" si="61"/>
        <v>1.1280764357925139</v>
      </c>
      <c r="W187" s="304">
        <f t="shared" ca="1" si="62"/>
        <v>373.78105745380566</v>
      </c>
      <c r="Y187" s="314" t="str">
        <f t="shared" ca="1" si="80"/>
        <v/>
      </c>
      <c r="Z187" s="315" t="str">
        <f t="shared" ca="1" si="81"/>
        <v/>
      </c>
      <c r="AA187" s="316" t="str">
        <f t="shared" ca="1" si="82"/>
        <v/>
      </c>
      <c r="AC187" s="310" t="e">
        <f t="shared" ca="1" si="83"/>
        <v>#N/A</v>
      </c>
      <c r="AD187" s="323" t="e">
        <f t="shared" ca="1" si="84"/>
        <v>#N/A</v>
      </c>
      <c r="AE187" s="324">
        <f t="shared" ca="1" si="63"/>
        <v>823.80293927717264</v>
      </c>
      <c r="AG187" s="306">
        <f t="shared" ca="1" si="85"/>
        <v>-96.798505761999166</v>
      </c>
      <c r="AH187" s="304">
        <f t="shared" ca="1" si="86"/>
        <v>-87.513430875651963</v>
      </c>
    </row>
    <row r="188" spans="1:34" x14ac:dyDescent="0.2">
      <c r="A188" s="347">
        <f t="shared" ca="1" si="64"/>
        <v>0.01</v>
      </c>
      <c r="B188" s="304">
        <f t="shared" ca="1" si="65"/>
        <v>5.539999999999961</v>
      </c>
      <c r="D188" s="306">
        <f t="shared" ca="1" si="66"/>
        <v>-28.099543718459522</v>
      </c>
      <c r="E188" s="307">
        <f t="shared" ca="1" si="67"/>
        <v>-92.197171961137499</v>
      </c>
      <c r="F188" s="304">
        <f t="shared" ca="1" si="68"/>
        <v>96.384142237284948</v>
      </c>
      <c r="G188" s="306">
        <f t="shared" ca="1" si="69"/>
        <v>125.26669124987286</v>
      </c>
      <c r="H188" s="307">
        <f t="shared" ca="1" si="70"/>
        <v>367.18076176408618</v>
      </c>
      <c r="I188" s="304">
        <f t="shared" ca="1" si="71"/>
        <v>387.96063685165996</v>
      </c>
      <c r="J188" s="306">
        <f t="shared" ca="1" si="72"/>
        <v>244.40743431023125</v>
      </c>
      <c r="K188" s="307">
        <f t="shared" ca="1" si="73"/>
        <v>827.47935675341159</v>
      </c>
      <c r="L188" s="304">
        <f t="shared" ca="1" si="58"/>
        <v>862.81926253367214</v>
      </c>
      <c r="M188" s="306">
        <f t="shared" ca="1" si="74"/>
        <v>1.2420200900525513</v>
      </c>
      <c r="N188" s="304">
        <f t="shared" ca="1" si="75"/>
        <v>71.162509230469638</v>
      </c>
      <c r="P188" s="310">
        <f t="shared" ca="1" si="76"/>
        <v>23</v>
      </c>
      <c r="Q188" s="304">
        <f t="shared" ca="1" si="77"/>
        <v>0</v>
      </c>
      <c r="R188" s="306">
        <f t="shared" ca="1" si="78"/>
        <v>0</v>
      </c>
      <c r="S188" s="307">
        <f t="shared" ca="1" si="79"/>
        <v>4.2939999999999809</v>
      </c>
      <c r="T188" s="304">
        <f t="shared" ca="1" si="59"/>
        <v>42.124139999999812</v>
      </c>
      <c r="U188" s="311">
        <f t="shared" ca="1" si="60"/>
        <v>0</v>
      </c>
      <c r="V188" s="306">
        <f t="shared" ca="1" si="61"/>
        <v>1.1276610762963746</v>
      </c>
      <c r="W188" s="304">
        <f t="shared" ca="1" si="62"/>
        <v>371.79477964281051</v>
      </c>
      <c r="Y188" s="314" t="str">
        <f t="shared" ca="1" si="80"/>
        <v/>
      </c>
      <c r="Z188" s="315" t="str">
        <f t="shared" ca="1" si="81"/>
        <v/>
      </c>
      <c r="AA188" s="316" t="str">
        <f t="shared" ca="1" si="82"/>
        <v/>
      </c>
      <c r="AC188" s="310" t="e">
        <f t="shared" ca="1" si="83"/>
        <v>#N/A</v>
      </c>
      <c r="AD188" s="323" t="e">
        <f t="shared" ca="1" si="84"/>
        <v>#N/A</v>
      </c>
      <c r="AE188" s="324">
        <f t="shared" ca="1" si="63"/>
        <v>827.47935675341159</v>
      </c>
      <c r="AG188" s="306">
        <f t="shared" ca="1" si="85"/>
        <v>-96.332105779918408</v>
      </c>
      <c r="AH188" s="304">
        <f t="shared" ca="1" si="86"/>
        <v>-87.047288647835884</v>
      </c>
    </row>
    <row r="189" spans="1:34" x14ac:dyDescent="0.2">
      <c r="A189" s="347">
        <f t="shared" ca="1" si="64"/>
        <v>0.01</v>
      </c>
      <c r="B189" s="304">
        <f t="shared" ca="1" si="65"/>
        <v>5.5499999999999607</v>
      </c>
      <c r="D189" s="306">
        <f t="shared" ca="1" si="66"/>
        <v>-27.956911404078866</v>
      </c>
      <c r="E189" s="307">
        <f t="shared" ca="1" si="67"/>
        <v>-91.757083646077916</v>
      </c>
      <c r="F189" s="304">
        <f t="shared" ca="1" si="68"/>
        <v>95.92158930339329</v>
      </c>
      <c r="G189" s="306">
        <f t="shared" ca="1" si="69"/>
        <v>124.98712213583208</v>
      </c>
      <c r="H189" s="307">
        <f t="shared" ca="1" si="70"/>
        <v>366.26319092762543</v>
      </c>
      <c r="I189" s="304">
        <f t="shared" ca="1" si="71"/>
        <v>387.00194538048981</v>
      </c>
      <c r="J189" s="306">
        <f t="shared" ca="1" si="72"/>
        <v>245.65870337715978</v>
      </c>
      <c r="K189" s="307">
        <f t="shared" ca="1" si="73"/>
        <v>831.14657651687014</v>
      </c>
      <c r="L189" s="304">
        <f t="shared" ca="1" si="58"/>
        <v>866.69073503797233</v>
      </c>
      <c r="M189" s="306">
        <f t="shared" ca="1" si="74"/>
        <v>1.2419382428571337</v>
      </c>
      <c r="N189" s="304">
        <f t="shared" ca="1" si="75"/>
        <v>71.157819731607219</v>
      </c>
      <c r="P189" s="310">
        <f t="shared" ca="1" si="76"/>
        <v>23</v>
      </c>
      <c r="Q189" s="304">
        <f t="shared" ca="1" si="77"/>
        <v>0</v>
      </c>
      <c r="R189" s="306">
        <f t="shared" ca="1" si="78"/>
        <v>0</v>
      </c>
      <c r="S189" s="307">
        <f t="shared" ca="1" si="79"/>
        <v>4.2939999999999809</v>
      </c>
      <c r="T189" s="304">
        <f t="shared" ca="1" si="59"/>
        <v>42.124139999999812</v>
      </c>
      <c r="U189" s="311">
        <f t="shared" ca="1" si="60"/>
        <v>0</v>
      </c>
      <c r="V189" s="306">
        <f t="shared" ca="1" si="61"/>
        <v>1.1272469020134555</v>
      </c>
      <c r="W189" s="304">
        <f t="shared" ca="1" si="62"/>
        <v>369.8236810553372</v>
      </c>
      <c r="Y189" s="314" t="str">
        <f t="shared" ca="1" si="80"/>
        <v/>
      </c>
      <c r="Z189" s="315" t="str">
        <f t="shared" ca="1" si="81"/>
        <v/>
      </c>
      <c r="AA189" s="316" t="str">
        <f t="shared" ca="1" si="82"/>
        <v/>
      </c>
      <c r="AC189" s="310" t="e">
        <f t="shared" ca="1" si="83"/>
        <v>#N/A</v>
      </c>
      <c r="AD189" s="323" t="e">
        <f t="shared" ca="1" si="84"/>
        <v>#N/A</v>
      </c>
      <c r="AE189" s="324">
        <f t="shared" ca="1" si="63"/>
        <v>831.14657651687014</v>
      </c>
      <c r="AG189" s="306">
        <f t="shared" ca="1" si="85"/>
        <v>-95.869276742614261</v>
      </c>
      <c r="AH189" s="304">
        <f t="shared" ca="1" si="86"/>
        <v>-86.584718128274844</v>
      </c>
    </row>
    <row r="190" spans="1:34" x14ac:dyDescent="0.2">
      <c r="A190" s="347">
        <f t="shared" ca="1" si="64"/>
        <v>0.01</v>
      </c>
      <c r="B190" s="304">
        <f t="shared" ca="1" si="65"/>
        <v>5.5599999999999605</v>
      </c>
      <c r="D190" s="306">
        <f t="shared" ca="1" si="66"/>
        <v>-27.815367177880081</v>
      </c>
      <c r="E190" s="307">
        <f t="shared" ca="1" si="67"/>
        <v>-91.320358549756619</v>
      </c>
      <c r="F190" s="304">
        <f t="shared" ca="1" si="68"/>
        <v>95.462571392647888</v>
      </c>
      <c r="G190" s="306">
        <f t="shared" ca="1" si="69"/>
        <v>124.70896846405329</v>
      </c>
      <c r="H190" s="307">
        <f t="shared" ca="1" si="70"/>
        <v>365.34998734212786</v>
      </c>
      <c r="I190" s="304">
        <f t="shared" ca="1" si="71"/>
        <v>386.04784686132007</v>
      </c>
      <c r="J190" s="306">
        <f t="shared" ca="1" si="72"/>
        <v>246.9071838301592</v>
      </c>
      <c r="K190" s="307">
        <f t="shared" ca="1" si="73"/>
        <v>834.80464240821891</v>
      </c>
      <c r="L190" s="304">
        <f t="shared" ca="1" si="58"/>
        <v>870.55266837409351</v>
      </c>
      <c r="M190" s="306">
        <f t="shared" ca="1" si="74"/>
        <v>1.2418561736961398</v>
      </c>
      <c r="N190" s="304">
        <f t="shared" ca="1" si="75"/>
        <v>71.153117515054092</v>
      </c>
      <c r="P190" s="310">
        <f t="shared" ca="1" si="76"/>
        <v>23</v>
      </c>
      <c r="Q190" s="304">
        <f t="shared" ca="1" si="77"/>
        <v>0</v>
      </c>
      <c r="R190" s="306">
        <f t="shared" ca="1" si="78"/>
        <v>0</v>
      </c>
      <c r="S190" s="307">
        <f t="shared" ca="1" si="79"/>
        <v>4.2939999999999809</v>
      </c>
      <c r="T190" s="304">
        <f t="shared" ca="1" si="59"/>
        <v>42.124139999999812</v>
      </c>
      <c r="U190" s="311">
        <f t="shared" ca="1" si="60"/>
        <v>0</v>
      </c>
      <c r="V190" s="306">
        <f t="shared" ca="1" si="61"/>
        <v>1.126833906820653</v>
      </c>
      <c r="W190" s="304">
        <f t="shared" ca="1" si="62"/>
        <v>367.86760603399051</v>
      </c>
      <c r="Y190" s="314" t="str">
        <f t="shared" ca="1" si="80"/>
        <v/>
      </c>
      <c r="Z190" s="315" t="str">
        <f t="shared" ca="1" si="81"/>
        <v/>
      </c>
      <c r="AA190" s="316" t="str">
        <f t="shared" ca="1" si="82"/>
        <v/>
      </c>
      <c r="AC190" s="310" t="e">
        <f t="shared" ca="1" si="83"/>
        <v>#N/A</v>
      </c>
      <c r="AD190" s="323" t="e">
        <f t="shared" ca="1" si="84"/>
        <v>#N/A</v>
      </c>
      <c r="AE190" s="324">
        <f t="shared" ca="1" si="63"/>
        <v>834.80464240821891</v>
      </c>
      <c r="AG190" s="306">
        <f t="shared" ca="1" si="85"/>
        <v>-95.409981925286985</v>
      </c>
      <c r="AH190" s="304">
        <f t="shared" ca="1" si="86"/>
        <v>-86.125682593232142</v>
      </c>
    </row>
    <row r="191" spans="1:34" x14ac:dyDescent="0.2">
      <c r="A191" s="347">
        <f t="shared" ca="1" si="64"/>
        <v>0.01</v>
      </c>
      <c r="B191" s="304">
        <f t="shared" ca="1" si="65"/>
        <v>5.5699999999999603</v>
      </c>
      <c r="D191" s="306">
        <f t="shared" ca="1" si="66"/>
        <v>-27.674899877927938</v>
      </c>
      <c r="E191" s="307">
        <f t="shared" ca="1" si="67"/>
        <v>-90.886962183438143</v>
      </c>
      <c r="F191" s="304">
        <f t="shared" ca="1" si="68"/>
        <v>95.007052255014486</v>
      </c>
      <c r="G191" s="306">
        <f t="shared" ca="1" si="69"/>
        <v>124.432219465274</v>
      </c>
      <c r="H191" s="307">
        <f t="shared" ca="1" si="70"/>
        <v>364.44111772029351</v>
      </c>
      <c r="I191" s="304">
        <f t="shared" ca="1" si="71"/>
        <v>385.09830631446687</v>
      </c>
      <c r="J191" s="306">
        <f t="shared" ca="1" si="72"/>
        <v>248.15288976980582</v>
      </c>
      <c r="K191" s="307">
        <f t="shared" ca="1" si="73"/>
        <v>838.453597933531</v>
      </c>
      <c r="L191" s="304">
        <f t="shared" ca="1" si="58"/>
        <v>874.40510782405011</v>
      </c>
      <c r="M191" s="306">
        <f t="shared" ca="1" si="74"/>
        <v>1.2417738823907358</v>
      </c>
      <c r="N191" s="304">
        <f t="shared" ca="1" si="75"/>
        <v>71.148402570563817</v>
      </c>
      <c r="P191" s="310">
        <f t="shared" ca="1" si="76"/>
        <v>23</v>
      </c>
      <c r="Q191" s="304">
        <f t="shared" ca="1" si="77"/>
        <v>0</v>
      </c>
      <c r="R191" s="306">
        <f t="shared" ca="1" si="78"/>
        <v>0</v>
      </c>
      <c r="S191" s="307">
        <f t="shared" ca="1" si="79"/>
        <v>4.2939999999999809</v>
      </c>
      <c r="T191" s="304">
        <f t="shared" ca="1" si="59"/>
        <v>42.124139999999812</v>
      </c>
      <c r="U191" s="311">
        <f t="shared" ca="1" si="60"/>
        <v>0</v>
      </c>
      <c r="V191" s="306">
        <f t="shared" ca="1" si="61"/>
        <v>1.1264220846435142</v>
      </c>
      <c r="W191" s="304">
        <f t="shared" ca="1" si="62"/>
        <v>365.92640092416872</v>
      </c>
      <c r="Y191" s="314" t="str">
        <f t="shared" ca="1" si="80"/>
        <v/>
      </c>
      <c r="Z191" s="315" t="str">
        <f t="shared" ca="1" si="81"/>
        <v/>
      </c>
      <c r="AA191" s="316" t="str">
        <f t="shared" ca="1" si="82"/>
        <v/>
      </c>
      <c r="AC191" s="310" t="e">
        <f t="shared" ca="1" si="83"/>
        <v>#N/A</v>
      </c>
      <c r="AD191" s="323" t="e">
        <f t="shared" ca="1" si="84"/>
        <v>#N/A</v>
      </c>
      <c r="AE191" s="324">
        <f t="shared" ca="1" si="63"/>
        <v>838.453597933531</v>
      </c>
      <c r="AG191" s="306">
        <f t="shared" ca="1" si="85"/>
        <v>-94.954185076893239</v>
      </c>
      <c r="AH191" s="304">
        <f t="shared" ca="1" si="86"/>
        <v>-85.670145792732214</v>
      </c>
    </row>
    <row r="192" spans="1:34" x14ac:dyDescent="0.2">
      <c r="A192" s="347">
        <f t="shared" ca="1" si="64"/>
        <v>0.01</v>
      </c>
      <c r="B192" s="304">
        <f t="shared" ca="1" si="65"/>
        <v>5.5799999999999601</v>
      </c>
      <c r="D192" s="306">
        <f t="shared" ca="1" si="66"/>
        <v>-27.535498485902938</v>
      </c>
      <c r="E192" s="307">
        <f t="shared" ca="1" si="67"/>
        <v>-90.456860502142362</v>
      </c>
      <c r="F192" s="304">
        <f t="shared" ca="1" si="68"/>
        <v>94.554996106875322</v>
      </c>
      <c r="G192" s="306">
        <f t="shared" ca="1" si="69"/>
        <v>124.15686448041497</v>
      </c>
      <c r="H192" s="307">
        <f t="shared" ca="1" si="70"/>
        <v>363.53654911527207</v>
      </c>
      <c r="I192" s="304">
        <f t="shared" ca="1" si="71"/>
        <v>384.15328911809246</v>
      </c>
      <c r="J192" s="306">
        <f t="shared" ca="1" si="72"/>
        <v>249.39583518953427</v>
      </c>
      <c r="K192" s="307">
        <f t="shared" ca="1" si="73"/>
        <v>842.09348626770884</v>
      </c>
      <c r="L192" s="304">
        <f t="shared" ca="1" si="58"/>
        <v>878.24809833235008</v>
      </c>
      <c r="M192" s="306">
        <f t="shared" ca="1" si="74"/>
        <v>1.2416913687611941</v>
      </c>
      <c r="N192" s="304">
        <f t="shared" ca="1" si="75"/>
        <v>71.14367488783877</v>
      </c>
      <c r="P192" s="310">
        <f t="shared" ca="1" si="76"/>
        <v>23</v>
      </c>
      <c r="Q192" s="304">
        <f t="shared" ca="1" si="77"/>
        <v>0</v>
      </c>
      <c r="R192" s="306">
        <f t="shared" ca="1" si="78"/>
        <v>0</v>
      </c>
      <c r="S192" s="307">
        <f t="shared" ca="1" si="79"/>
        <v>4.2939999999999809</v>
      </c>
      <c r="T192" s="304">
        <f t="shared" ca="1" si="59"/>
        <v>42.124139999999812</v>
      </c>
      <c r="U192" s="311">
        <f t="shared" ca="1" si="60"/>
        <v>0</v>
      </c>
      <c r="V192" s="306">
        <f t="shared" ca="1" si="61"/>
        <v>1.1260114294557202</v>
      </c>
      <c r="W192" s="304">
        <f t="shared" ca="1" si="62"/>
        <v>363.9999140430935</v>
      </c>
      <c r="Y192" s="314" t="str">
        <f t="shared" ca="1" si="80"/>
        <v/>
      </c>
      <c r="Z192" s="315" t="str">
        <f t="shared" ca="1" si="81"/>
        <v/>
      </c>
      <c r="AA192" s="316" t="str">
        <f t="shared" ca="1" si="82"/>
        <v/>
      </c>
      <c r="AC192" s="310" t="e">
        <f t="shared" ca="1" si="83"/>
        <v>#N/A</v>
      </c>
      <c r="AD192" s="323" t="e">
        <f t="shared" ca="1" si="84"/>
        <v>#N/A</v>
      </c>
      <c r="AE192" s="324">
        <f t="shared" ca="1" si="63"/>
        <v>842.09348626770884</v>
      </c>
      <c r="AG192" s="306">
        <f t="shared" ca="1" si="85"/>
        <v>-94.501850412801673</v>
      </c>
      <c r="AH192" s="304">
        <f t="shared" ca="1" si="86"/>
        <v>-85.218071943216202</v>
      </c>
    </row>
    <row r="193" spans="1:34" x14ac:dyDescent="0.2">
      <c r="A193" s="347">
        <f t="shared" ca="1" si="64"/>
        <v>0.01</v>
      </c>
      <c r="B193" s="304">
        <f t="shared" ca="1" si="65"/>
        <v>5.5899999999999599</v>
      </c>
      <c r="D193" s="306">
        <f t="shared" ca="1" si="66"/>
        <v>-27.397152124880446</v>
      </c>
      <c r="E193" s="307">
        <f t="shared" ca="1" si="67"/>
        <v>-90.030019897782552</v>
      </c>
      <c r="F193" s="304">
        <f t="shared" ca="1" si="68"/>
        <v>94.106367623816837</v>
      </c>
      <c r="G193" s="306">
        <f t="shared" ca="1" si="69"/>
        <v>123.88289295916616</v>
      </c>
      <c r="H193" s="307">
        <f t="shared" ca="1" si="70"/>
        <v>362.63624891629422</v>
      </c>
      <c r="I193" s="304">
        <f t="shared" ca="1" si="71"/>
        <v>383.21276100361365</v>
      </c>
      <c r="J193" s="306">
        <f t="shared" ca="1" si="72"/>
        <v>250.63603397673216</v>
      </c>
      <c r="K193" s="307">
        <f t="shared" ca="1" si="73"/>
        <v>845.72435025786672</v>
      </c>
      <c r="L193" s="304">
        <f t="shared" ca="1" si="58"/>
        <v>882.08168450925018</v>
      </c>
      <c r="M193" s="306">
        <f t="shared" ca="1" si="74"/>
        <v>1.2416086326268929</v>
      </c>
      <c r="N193" s="304">
        <f t="shared" ca="1" si="75"/>
        <v>71.13893445653008</v>
      </c>
      <c r="P193" s="310">
        <f t="shared" ca="1" si="76"/>
        <v>23</v>
      </c>
      <c r="Q193" s="304">
        <f t="shared" ca="1" si="77"/>
        <v>0</v>
      </c>
      <c r="R193" s="306">
        <f t="shared" ca="1" si="78"/>
        <v>0</v>
      </c>
      <c r="S193" s="307">
        <f t="shared" ca="1" si="79"/>
        <v>4.2939999999999809</v>
      </c>
      <c r="T193" s="304">
        <f t="shared" ca="1" si="59"/>
        <v>42.124139999999812</v>
      </c>
      <c r="U193" s="311">
        <f t="shared" ca="1" si="60"/>
        <v>0</v>
      </c>
      <c r="V193" s="306">
        <f t="shared" ca="1" si="61"/>
        <v>1.125601935278582</v>
      </c>
      <c r="W193" s="304">
        <f t="shared" ca="1" si="62"/>
        <v>362.08799564940347</v>
      </c>
      <c r="Y193" s="314" t="str">
        <f t="shared" ca="1" si="80"/>
        <v/>
      </c>
      <c r="Z193" s="315" t="str">
        <f t="shared" ca="1" si="81"/>
        <v/>
      </c>
      <c r="AA193" s="316" t="str">
        <f t="shared" ca="1" si="82"/>
        <v/>
      </c>
      <c r="AC193" s="310" t="e">
        <f t="shared" ca="1" si="83"/>
        <v>#N/A</v>
      </c>
      <c r="AD193" s="323" t="e">
        <f t="shared" ca="1" si="84"/>
        <v>#N/A</v>
      </c>
      <c r="AE193" s="324">
        <f t="shared" ca="1" si="63"/>
        <v>845.72435025786672</v>
      </c>
      <c r="AG193" s="306">
        <f t="shared" ca="1" si="85"/>
        <v>-94.052942607580533</v>
      </c>
      <c r="AH193" s="304">
        <f t="shared" ca="1" si="86"/>
        <v>-84.769425720329551</v>
      </c>
    </row>
    <row r="194" spans="1:34" x14ac:dyDescent="0.2">
      <c r="A194" s="347">
        <f t="shared" ca="1" si="64"/>
        <v>0.01</v>
      </c>
      <c r="B194" s="304">
        <f t="shared" ca="1" si="65"/>
        <v>5.5999999999999597</v>
      </c>
      <c r="D194" s="306">
        <f t="shared" ca="1" si="66"/>
        <v>-27.259850057150349</v>
      </c>
      <c r="E194" s="307">
        <f t="shared" ca="1" si="67"/>
        <v>-89.606407192428321</v>
      </c>
      <c r="F194" s="304">
        <f t="shared" ca="1" si="68"/>
        <v>93.66113193354856</v>
      </c>
      <c r="G194" s="306">
        <f t="shared" ca="1" si="69"/>
        <v>123.61029445859465</v>
      </c>
      <c r="H194" s="307">
        <f t="shared" ca="1" si="70"/>
        <v>361.74018484436994</v>
      </c>
      <c r="I194" s="304">
        <f t="shared" ca="1" si="71"/>
        <v>382.27668805118026</v>
      </c>
      <c r="J194" s="306">
        <f t="shared" ca="1" si="72"/>
        <v>251.87349991382098</v>
      </c>
      <c r="K194" s="307">
        <f t="shared" ca="1" si="73"/>
        <v>849.34623242666999</v>
      </c>
      <c r="L194" s="304">
        <f t="shared" ca="1" si="58"/>
        <v>885.90591063397721</v>
      </c>
      <c r="M194" s="306">
        <f t="shared" ca="1" si="74"/>
        <v>1.2415256738063152</v>
      </c>
      <c r="N194" s="304">
        <f t="shared" ca="1" si="75"/>
        <v>71.134181266237604</v>
      </c>
      <c r="P194" s="310">
        <f t="shared" ca="1" si="76"/>
        <v>23</v>
      </c>
      <c r="Q194" s="304">
        <f t="shared" ca="1" si="77"/>
        <v>0</v>
      </c>
      <c r="R194" s="306">
        <f t="shared" ca="1" si="78"/>
        <v>0</v>
      </c>
      <c r="S194" s="307">
        <f t="shared" ca="1" si="79"/>
        <v>4.2939999999999809</v>
      </c>
      <c r="T194" s="304">
        <f t="shared" ca="1" si="59"/>
        <v>42.124139999999812</v>
      </c>
      <c r="U194" s="311">
        <f t="shared" ca="1" si="60"/>
        <v>0</v>
      </c>
      <c r="V194" s="306">
        <f t="shared" ca="1" si="61"/>
        <v>1.1251935961805388</v>
      </c>
      <c r="W194" s="304">
        <f t="shared" ca="1" si="62"/>
        <v>360.19049791329053</v>
      </c>
      <c r="Y194" s="314" t="str">
        <f t="shared" ca="1" si="80"/>
        <v/>
      </c>
      <c r="Z194" s="315" t="str">
        <f t="shared" ca="1" si="81"/>
        <v/>
      </c>
      <c r="AA194" s="316" t="str">
        <f t="shared" ca="1" si="82"/>
        <v/>
      </c>
      <c r="AC194" s="310" t="e">
        <f t="shared" ca="1" si="83"/>
        <v>#N/A</v>
      </c>
      <c r="AD194" s="323" t="e">
        <f t="shared" ca="1" si="84"/>
        <v>#N/A</v>
      </c>
      <c r="AE194" s="324">
        <f t="shared" ca="1" si="63"/>
        <v>849.34623242666999</v>
      </c>
      <c r="AG194" s="306">
        <f t="shared" ca="1" si="85"/>
        <v>-93.607426787916552</v>
      </c>
      <c r="AH194" s="304">
        <f t="shared" ca="1" si="86"/>
        <v>-84.324172251840963</v>
      </c>
    </row>
    <row r="195" spans="1:34" x14ac:dyDescent="0.2">
      <c r="A195" s="347">
        <f t="shared" ca="1" si="64"/>
        <v>0.01</v>
      </c>
      <c r="B195" s="304">
        <f t="shared" ca="1" si="65"/>
        <v>5.6099999999999595</v>
      </c>
      <c r="D195" s="306">
        <f t="shared" ca="1" si="66"/>
        <v>-27.123581682075589</v>
      </c>
      <c r="E195" s="307">
        <f t="shared" ca="1" si="67"/>
        <v>-89.185989631688642</v>
      </c>
      <c r="F195" s="304">
        <f t="shared" ca="1" si="68"/>
        <v>93.219254608948148</v>
      </c>
      <c r="G195" s="306">
        <f t="shared" ca="1" si="69"/>
        <v>123.33905864177389</v>
      </c>
      <c r="H195" s="307">
        <f t="shared" ca="1" si="70"/>
        <v>360.84832494805306</v>
      </c>
      <c r="I195" s="304">
        <f t="shared" ca="1" si="71"/>
        <v>381.34503668522376</v>
      </c>
      <c r="J195" s="306">
        <f t="shared" ca="1" si="72"/>
        <v>253.10824667932283</v>
      </c>
      <c r="K195" s="307">
        <f t="shared" ca="1" si="73"/>
        <v>852.9591749756321</v>
      </c>
      <c r="L195" s="304">
        <f t="shared" ca="1" si="58"/>
        <v>889.72082065791392</v>
      </c>
      <c r="M195" s="306">
        <f t="shared" ca="1" si="74"/>
        <v>1.2414424921170495</v>
      </c>
      <c r="N195" s="304">
        <f t="shared" ca="1" si="75"/>
        <v>71.129415306509912</v>
      </c>
      <c r="P195" s="310">
        <f t="shared" ca="1" si="76"/>
        <v>23</v>
      </c>
      <c r="Q195" s="304">
        <f t="shared" ca="1" si="77"/>
        <v>0</v>
      </c>
      <c r="R195" s="306">
        <f t="shared" ca="1" si="78"/>
        <v>0</v>
      </c>
      <c r="S195" s="307">
        <f t="shared" ca="1" si="79"/>
        <v>4.2939999999999809</v>
      </c>
      <c r="T195" s="304">
        <f t="shared" ca="1" si="59"/>
        <v>42.124139999999812</v>
      </c>
      <c r="U195" s="311">
        <f t="shared" ca="1" si="60"/>
        <v>0</v>
      </c>
      <c r="V195" s="306">
        <f t="shared" ca="1" si="61"/>
        <v>1.124786406276665</v>
      </c>
      <c r="W195" s="304">
        <f t="shared" ca="1" si="62"/>
        <v>358.30727488717525</v>
      </c>
      <c r="Y195" s="314" t="str">
        <f t="shared" ca="1" si="80"/>
        <v/>
      </c>
      <c r="Z195" s="315" t="str">
        <f t="shared" ca="1" si="81"/>
        <v/>
      </c>
      <c r="AA195" s="316" t="str">
        <f t="shared" ca="1" si="82"/>
        <v/>
      </c>
      <c r="AC195" s="310" t="e">
        <f t="shared" ca="1" si="83"/>
        <v>#N/A</v>
      </c>
      <c r="AD195" s="323" t="e">
        <f t="shared" ca="1" si="84"/>
        <v>#N/A</v>
      </c>
      <c r="AE195" s="324">
        <f t="shared" ca="1" si="63"/>
        <v>852.9591749756321</v>
      </c>
      <c r="AG195" s="306">
        <f t="shared" ca="1" si="85"/>
        <v>-93.16526852566011</v>
      </c>
      <c r="AH195" s="304">
        <f t="shared" ca="1" si="86"/>
        <v>-83.882277110687497</v>
      </c>
    </row>
    <row r="196" spans="1:34" x14ac:dyDescent="0.2">
      <c r="A196" s="347">
        <f t="shared" ca="1" si="64"/>
        <v>0.01</v>
      </c>
      <c r="B196" s="304">
        <f t="shared" ca="1" si="65"/>
        <v>5.6199999999999593</v>
      </c>
      <c r="D196" s="306">
        <f t="shared" ca="1" si="66"/>
        <v>-26.988336533989312</v>
      </c>
      <c r="E196" s="307">
        <f t="shared" ca="1" si="67"/>
        <v>-88.768734878214602</v>
      </c>
      <c r="F196" s="304">
        <f t="shared" ca="1" si="68"/>
        <v>92.780701661232413</v>
      </c>
      <c r="G196" s="306">
        <f t="shared" ca="1" si="69"/>
        <v>123.069175276434</v>
      </c>
      <c r="H196" s="307">
        <f t="shared" ca="1" si="70"/>
        <v>359.96063759927091</v>
      </c>
      <c r="I196" s="304">
        <f t="shared" ca="1" si="71"/>
        <v>380.41777367007353</v>
      </c>
      <c r="J196" s="306">
        <f t="shared" ca="1" si="72"/>
        <v>254.34028784891387</v>
      </c>
      <c r="K196" s="307">
        <f t="shared" ca="1" si="73"/>
        <v>856.56321978836877</v>
      </c>
      <c r="L196" s="304">
        <f t="shared" ref="L196:L259" ca="1" si="87">SQRT(pos_x^2+pos_z^2)</f>
        <v>893.5264582077499</v>
      </c>
      <c r="M196" s="306">
        <f t="shared" ca="1" si="74"/>
        <v>1.2413590873757883</v>
      </c>
      <c r="N196" s="304">
        <f t="shared" ca="1" si="75"/>
        <v>71.124636566844259</v>
      </c>
      <c r="P196" s="310">
        <f t="shared" ca="1" si="76"/>
        <v>23</v>
      </c>
      <c r="Q196" s="304">
        <f t="shared" ca="1" si="77"/>
        <v>0</v>
      </c>
      <c r="R196" s="306">
        <f t="shared" ca="1" si="78"/>
        <v>0</v>
      </c>
      <c r="S196" s="307">
        <f t="shared" ca="1" si="79"/>
        <v>4.2939999999999809</v>
      </c>
      <c r="T196" s="304">
        <f t="shared" ref="T196:T259" ca="1" si="88">m*g</f>
        <v>42.124139999999812</v>
      </c>
      <c r="U196" s="311">
        <f t="shared" ref="U196:U259" ca="1" si="89">IF(pos_xz&lt;L_rampe,Poids*COS(Beta),0)</f>
        <v>0</v>
      </c>
      <c r="V196" s="306">
        <f t="shared" ref="V196:V259" ca="1" si="90">Rho_moyen*(20000-Alt_rampe-pos_z)/(20000+Alt_rampe+pos_z)</f>
        <v>1.1243803597281836</v>
      </c>
      <c r="W196" s="304">
        <f t="shared" ref="W196:W259" ca="1" si="91">1/2*Rho*Sref*Cx*vit_xz^2</f>
        <v>356.43818247690615</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856.56321978836877</v>
      </c>
      <c r="AG196" s="306">
        <f t="shared" ca="1" si="85"/>
        <v>-92.726433830996129</v>
      </c>
      <c r="AH196" s="304">
        <f t="shared" ca="1" si="86"/>
        <v>-83.443706308145522</v>
      </c>
    </row>
    <row r="197" spans="1:34" x14ac:dyDescent="0.2">
      <c r="A197" s="347">
        <f t="shared" ref="A197:A260" ca="1" si="93">IF(B196+0.01&lt;=T_ini+ROUNDUP(Temps_fin_propu,0), 0.01, IF(K196&gt;0, 0.1, 0.0001))</f>
        <v>0.01</v>
      </c>
      <c r="B197" s="304">
        <f t="shared" ref="B197:B260" ca="1" si="94">B196+pas</f>
        <v>5.629999999999959</v>
      </c>
      <c r="D197" s="306">
        <f t="shared" ref="D197:D260" ca="1" si="95">IF(AND(L196&lt;L_rampe,Poussee&lt;Poids*SIN(M196)),0,(-W196+Poussee)/m*COS(M196)-U196/m*SIN(M196))</f>
        <v>-26.854104280129711</v>
      </c>
      <c r="E197" s="307">
        <f t="shared" ref="E197:E260" ca="1" si="96">IF(AND(L196&lt;L_rampe,Poussee&lt;Poids*SIN(M196)),0,(-W196+Poussee)/m*SIN(M196)+U196/m*COS(M196)-Poids/m)</f>
        <v>-88.354611005317949</v>
      </c>
      <c r="F197" s="304">
        <f t="shared" ref="F197:F260" ca="1" si="97">SQRT(acc_x^2+acc_z^2)</f>
        <v>92.345439533250001</v>
      </c>
      <c r="G197" s="306">
        <f t="shared" ref="G197:G260" ca="1" si="98">G196+acc_x*pas</f>
        <v>122.80063423363269</v>
      </c>
      <c r="H197" s="307">
        <f t="shared" ref="H197:H260" ca="1" si="99">H196+acc_z*pas</f>
        <v>359.07709148921771</v>
      </c>
      <c r="I197" s="304">
        <f t="shared" ref="I197:I260" ca="1" si="100">SQRT(vit_x^2+vit_z^2)</f>
        <v>379.49486610564111</v>
      </c>
      <c r="J197" s="306">
        <f t="shared" ref="J197:J260" ca="1" si="101">J196+0.5*(vit_x+G196)*pas*(K196&gt;=0)</f>
        <v>255.5696368964642</v>
      </c>
      <c r="K197" s="307">
        <f t="shared" ref="K197:K260" ca="1" si="102">K196+0.5*(vit_z+H196)*pas</f>
        <v>860.15840843381125</v>
      </c>
      <c r="L197" s="304">
        <f t="shared" ca="1" si="87"/>
        <v>897.32286658859744</v>
      </c>
      <c r="M197" s="306">
        <f t="shared" ref="M197:M260" ca="1" si="103">IF(AND(L196&gt;L_rampe,G197&gt;0),ATAN2(G197,H197),$M$4)</f>
        <v>1.2412754593983284</v>
      </c>
      <c r="N197" s="304">
        <f t="shared" ref="N197:N260" ca="1" si="104">DEGREES(Beta)</f>
        <v>71.119845036686598</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4.2939999999999809</v>
      </c>
      <c r="T197" s="304">
        <f t="shared" ca="1" si="88"/>
        <v>42.124139999999812</v>
      </c>
      <c r="U197" s="311">
        <f t="shared" ca="1" si="89"/>
        <v>0</v>
      </c>
      <c r="V197" s="306">
        <f t="shared" ca="1" si="90"/>
        <v>1.1239754507419843</v>
      </c>
      <c r="W197" s="304">
        <f t="shared" ca="1" si="91"/>
        <v>354.5830784134734</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860.15840843381125</v>
      </c>
      <c r="AG197" s="306">
        <f t="shared" ref="AG197:AG260" ca="1" si="114">IF(AND(L196&lt;L_rampe,Poussee&lt;Poids*SIN(M196)),0,(-W196+Poussee)/m-Poids*SIN(M196)/m)</f>
        <v>-92.290889145736742</v>
      </c>
      <c r="AH197" s="304">
        <f t="shared" ref="AH197:AH260" ca="1" si="115">IF(AND(L196&lt;L_rampe,Poussee&lt;Poids*SIN(M196)), g*SIN(M196), (-W196+Poussee)/m)</f>
        <v>-83.00842628712337</v>
      </c>
    </row>
    <row r="198" spans="1:34" x14ac:dyDescent="0.2">
      <c r="A198" s="347">
        <f t="shared" ca="1" si="93"/>
        <v>0.01</v>
      </c>
      <c r="B198" s="304">
        <f t="shared" ca="1" si="94"/>
        <v>5.6399999999999588</v>
      </c>
      <c r="D198" s="306">
        <f t="shared" ca="1" si="95"/>
        <v>-26.720874718611604</v>
      </c>
      <c r="E198" s="307">
        <f t="shared" ca="1" si="96"/>
        <v>-87.943586490703836</v>
      </c>
      <c r="F198" s="304">
        <f t="shared" ca="1" si="97"/>
        <v>91.913435092894034</v>
      </c>
      <c r="G198" s="306">
        <f t="shared" ca="1" si="98"/>
        <v>122.53342548644657</v>
      </c>
      <c r="H198" s="307">
        <f t="shared" ca="1" si="99"/>
        <v>358.19765562431064</v>
      </c>
      <c r="I198" s="304">
        <f t="shared" ca="1" si="100"/>
        <v>378.57628142316946</v>
      </c>
      <c r="J198" s="306">
        <f t="shared" ca="1" si="101"/>
        <v>256.79630719506463</v>
      </c>
      <c r="K198" s="307">
        <f t="shared" ca="1" si="102"/>
        <v>863.74478216937894</v>
      </c>
      <c r="L198" s="304">
        <f t="shared" ca="1" si="87"/>
        <v>901.1100887870748</v>
      </c>
      <c r="M198" s="306">
        <f t="shared" ca="1" si="103"/>
        <v>1.2411916079995702</v>
      </c>
      <c r="N198" s="304">
        <f t="shared" ca="1" si="104"/>
        <v>71.115040705431483</v>
      </c>
      <c r="P198" s="310">
        <f t="shared" ca="1" si="105"/>
        <v>23</v>
      </c>
      <c r="Q198" s="304">
        <f t="shared" ca="1" si="106"/>
        <v>0</v>
      </c>
      <c r="R198" s="306">
        <f t="shared" ca="1" si="107"/>
        <v>0</v>
      </c>
      <c r="S198" s="307">
        <f t="shared" ca="1" si="108"/>
        <v>4.2939999999999809</v>
      </c>
      <c r="T198" s="304">
        <f t="shared" ca="1" si="88"/>
        <v>42.124139999999812</v>
      </c>
      <c r="U198" s="311">
        <f t="shared" ca="1" si="89"/>
        <v>0</v>
      </c>
      <c r="V198" s="306">
        <f t="shared" ca="1" si="90"/>
        <v>1.1235716735701489</v>
      </c>
      <c r="W198" s="304">
        <f t="shared" ca="1" si="91"/>
        <v>352.74182222522586</v>
      </c>
      <c r="Y198" s="314" t="str">
        <f t="shared" ca="1" si="109"/>
        <v/>
      </c>
      <c r="Z198" s="315" t="str">
        <f t="shared" ca="1" si="110"/>
        <v/>
      </c>
      <c r="AA198" s="316" t="str">
        <f t="shared" ca="1" si="111"/>
        <v/>
      </c>
      <c r="AC198" s="310" t="e">
        <f t="shared" ca="1" si="112"/>
        <v>#N/A</v>
      </c>
      <c r="AD198" s="323" t="e">
        <f t="shared" ca="1" si="113"/>
        <v>#N/A</v>
      </c>
      <c r="AE198" s="324">
        <f t="shared" ca="1" si="92"/>
        <v>863.74478216937894</v>
      </c>
      <c r="AG198" s="306">
        <f t="shared" ca="1" si="114"/>
        <v>-91.858601336734012</v>
      </c>
      <c r="AH198" s="304">
        <f t="shared" ca="1" si="115"/>
        <v>-82.576403915574048</v>
      </c>
    </row>
    <row r="199" spans="1:34" x14ac:dyDescent="0.2">
      <c r="A199" s="347">
        <f t="shared" ca="1" si="93"/>
        <v>0.01</v>
      </c>
      <c r="B199" s="304">
        <f t="shared" ca="1" si="94"/>
        <v>5.6499999999999586</v>
      </c>
      <c r="D199" s="306">
        <f t="shared" ca="1" si="95"/>
        <v>-26.588637776434236</v>
      </c>
      <c r="E199" s="307">
        <f t="shared" ca="1" si="96"/>
        <v>-87.535630210314935</v>
      </c>
      <c r="F199" s="304">
        <f t="shared" ca="1" si="97"/>
        <v>91.484655626631877</v>
      </c>
      <c r="G199" s="306">
        <f t="shared" ca="1" si="98"/>
        <v>122.26753910868223</v>
      </c>
      <c r="H199" s="307">
        <f t="shared" ca="1" si="99"/>
        <v>357.32229932220747</v>
      </c>
      <c r="I199" s="304">
        <f t="shared" ca="1" si="100"/>
        <v>377.66198738104737</v>
      </c>
      <c r="J199" s="306">
        <f t="shared" ca="1" si="101"/>
        <v>258.02031201804027</v>
      </c>
      <c r="K199" s="307">
        <f t="shared" ca="1" si="102"/>
        <v>867.3223819441115</v>
      </c>
      <c r="L199" s="304">
        <f t="shared" ca="1" si="87"/>
        <v>904.88816747435374</v>
      </c>
      <c r="M199" s="306">
        <f t="shared" ca="1" si="103"/>
        <v>1.2411075329935173</v>
      </c>
      <c r="N199" s="304">
        <f t="shared" ca="1" si="104"/>
        <v>71.110223562422107</v>
      </c>
      <c r="P199" s="310">
        <f t="shared" ca="1" si="105"/>
        <v>23</v>
      </c>
      <c r="Q199" s="304">
        <f t="shared" ca="1" si="106"/>
        <v>0</v>
      </c>
      <c r="R199" s="306">
        <f t="shared" ca="1" si="107"/>
        <v>0</v>
      </c>
      <c r="S199" s="307">
        <f t="shared" ca="1" si="108"/>
        <v>4.2939999999999809</v>
      </c>
      <c r="T199" s="304">
        <f t="shared" ca="1" si="88"/>
        <v>42.124139999999812</v>
      </c>
      <c r="U199" s="311">
        <f t="shared" ca="1" si="89"/>
        <v>0</v>
      </c>
      <c r="V199" s="306">
        <f t="shared" ca="1" si="90"/>
        <v>1.123169022509485</v>
      </c>
      <c r="W199" s="304">
        <f t="shared" ca="1" si="91"/>
        <v>350.91427521058358</v>
      </c>
      <c r="Y199" s="314" t="str">
        <f t="shared" ca="1" si="109"/>
        <v/>
      </c>
      <c r="Z199" s="315" t="str">
        <f t="shared" ca="1" si="110"/>
        <v/>
      </c>
      <c r="AA199" s="316" t="str">
        <f t="shared" ca="1" si="111"/>
        <v/>
      </c>
      <c r="AC199" s="310" t="e">
        <f t="shared" ca="1" si="112"/>
        <v>#N/A</v>
      </c>
      <c r="AD199" s="323" t="e">
        <f t="shared" ca="1" si="113"/>
        <v>#N/A</v>
      </c>
      <c r="AE199" s="324">
        <f t="shared" ca="1" si="92"/>
        <v>867.3223819441115</v>
      </c>
      <c r="AG199" s="306">
        <f t="shared" ca="1" si="114"/>
        <v>-91.429537689409628</v>
      </c>
      <c r="AH199" s="304">
        <f t="shared" ca="1" si="115"/>
        <v>-82.147606480025019</v>
      </c>
    </row>
    <row r="200" spans="1:34" x14ac:dyDescent="0.2">
      <c r="A200" s="347">
        <f t="shared" ca="1" si="93"/>
        <v>0.01</v>
      </c>
      <c r="B200" s="304">
        <f t="shared" ca="1" si="94"/>
        <v>5.6599999999999584</v>
      </c>
      <c r="D200" s="306">
        <f t="shared" ca="1" si="95"/>
        <v>-26.457383507524476</v>
      </c>
      <c r="E200" s="307">
        <f t="shared" ca="1" si="96"/>
        <v>-87.130711432285452</v>
      </c>
      <c r="F200" s="304">
        <f t="shared" ca="1" si="97"/>
        <v>91.059068833150434</v>
      </c>
      <c r="G200" s="306">
        <f t="shared" ca="1" si="98"/>
        <v>122.00296527360699</v>
      </c>
      <c r="H200" s="307">
        <f t="shared" ca="1" si="99"/>
        <v>356.45099220788461</v>
      </c>
      <c r="I200" s="304">
        <f t="shared" ca="1" si="100"/>
        <v>376.75195206068719</v>
      </c>
      <c r="J200" s="306">
        <f t="shared" ca="1" si="101"/>
        <v>259.24166453995173</v>
      </c>
      <c r="K200" s="307">
        <f t="shared" ca="1" si="102"/>
        <v>870.89124840176191</v>
      </c>
      <c r="L200" s="304">
        <f t="shared" ca="1" si="87"/>
        <v>908.65714500917466</v>
      </c>
      <c r="M200" s="306">
        <f t="shared" ca="1" si="103"/>
        <v>1.2410232341932763</v>
      </c>
      <c r="N200" s="304">
        <f t="shared" ca="1" si="104"/>
        <v>71.105393596950293</v>
      </c>
      <c r="P200" s="310">
        <f t="shared" ca="1" si="105"/>
        <v>23</v>
      </c>
      <c r="Q200" s="304">
        <f t="shared" ca="1" si="106"/>
        <v>0</v>
      </c>
      <c r="R200" s="306">
        <f t="shared" ca="1" si="107"/>
        <v>0</v>
      </c>
      <c r="S200" s="307">
        <f t="shared" ca="1" si="108"/>
        <v>4.2939999999999809</v>
      </c>
      <c r="T200" s="304">
        <f t="shared" ca="1" si="88"/>
        <v>42.124139999999812</v>
      </c>
      <c r="U200" s="311">
        <f t="shared" ca="1" si="89"/>
        <v>0</v>
      </c>
      <c r="V200" s="306">
        <f t="shared" ca="1" si="90"/>
        <v>1.1227674919010606</v>
      </c>
      <c r="W200" s="304">
        <f t="shared" ca="1" si="91"/>
        <v>349.10030041123053</v>
      </c>
      <c r="Y200" s="314" t="str">
        <f t="shared" ca="1" si="109"/>
        <v/>
      </c>
      <c r="Z200" s="315" t="str">
        <f t="shared" ca="1" si="110"/>
        <v/>
      </c>
      <c r="AA200" s="316" t="str">
        <f t="shared" ca="1" si="111"/>
        <v/>
      </c>
      <c r="AC200" s="310" t="e">
        <f t="shared" ca="1" si="112"/>
        <v>#N/A</v>
      </c>
      <c r="AD200" s="323" t="e">
        <f t="shared" ca="1" si="113"/>
        <v>#N/A</v>
      </c>
      <c r="AE200" s="324">
        <f t="shared" ca="1" si="92"/>
        <v>870.89124840176191</v>
      </c>
      <c r="AG200" s="306">
        <f t="shared" ca="1" si="114"/>
        <v>-91.003665901400169</v>
      </c>
      <c r="AH200" s="304">
        <f t="shared" ca="1" si="115"/>
        <v>-81.722001679223368</v>
      </c>
    </row>
    <row r="201" spans="1:34" x14ac:dyDescent="0.2">
      <c r="A201" s="347">
        <f t="shared" ca="1" si="93"/>
        <v>0.01</v>
      </c>
      <c r="B201" s="304">
        <f t="shared" ca="1" si="94"/>
        <v>5.6699999999999582</v>
      </c>
      <c r="D201" s="306">
        <f t="shared" ca="1" si="95"/>
        <v>-26.327102090814591</v>
      </c>
      <c r="E201" s="307">
        <f t="shared" ca="1" si="96"/>
        <v>-86.728799811001423</v>
      </c>
      <c r="F201" s="304">
        <f t="shared" ca="1" si="97"/>
        <v>90.636642817113071</v>
      </c>
      <c r="G201" s="306">
        <f t="shared" ca="1" si="98"/>
        <v>121.73969425269884</v>
      </c>
      <c r="H201" s="307">
        <f t="shared" ca="1" si="99"/>
        <v>355.58370420977462</v>
      </c>
      <c r="I201" s="304">
        <f t="shared" ca="1" si="100"/>
        <v>375.84614386246545</v>
      </c>
      <c r="J201" s="306">
        <f t="shared" ca="1" si="101"/>
        <v>260.46037783758328</v>
      </c>
      <c r="K201" s="307">
        <f t="shared" ca="1" si="102"/>
        <v>874.45142188385023</v>
      </c>
      <c r="L201" s="304">
        <f t="shared" ca="1" si="87"/>
        <v>912.41706344082809</v>
      </c>
      <c r="M201" s="306">
        <f t="shared" ca="1" si="103"/>
        <v>1.2409387114110557</v>
      </c>
      <c r="N201" s="304">
        <f t="shared" ca="1" si="104"/>
        <v>71.10055079825635</v>
      </c>
      <c r="P201" s="310">
        <f t="shared" ca="1" si="105"/>
        <v>23</v>
      </c>
      <c r="Q201" s="304">
        <f t="shared" ca="1" si="106"/>
        <v>0</v>
      </c>
      <c r="R201" s="306">
        <f t="shared" ca="1" si="107"/>
        <v>0</v>
      </c>
      <c r="S201" s="307">
        <f t="shared" ca="1" si="108"/>
        <v>4.2939999999999809</v>
      </c>
      <c r="T201" s="304">
        <f t="shared" ca="1" si="88"/>
        <v>42.124139999999812</v>
      </c>
      <c r="U201" s="311">
        <f t="shared" ca="1" si="89"/>
        <v>0</v>
      </c>
      <c r="V201" s="306">
        <f t="shared" ca="1" si="90"/>
        <v>1.1223670761297504</v>
      </c>
      <c r="W201" s="304">
        <f t="shared" ca="1" si="91"/>
        <v>347.29976258578466</v>
      </c>
      <c r="Y201" s="314" t="str">
        <f t="shared" ca="1" si="109"/>
        <v/>
      </c>
      <c r="Z201" s="315" t="str">
        <f t="shared" ca="1" si="110"/>
        <v/>
      </c>
      <c r="AA201" s="316" t="str">
        <f t="shared" ca="1" si="111"/>
        <v/>
      </c>
      <c r="AC201" s="310" t="e">
        <f t="shared" ca="1" si="112"/>
        <v>#N/A</v>
      </c>
      <c r="AD201" s="323" t="e">
        <f t="shared" ca="1" si="113"/>
        <v>#N/A</v>
      </c>
      <c r="AE201" s="324">
        <f t="shared" ca="1" si="92"/>
        <v>874.45142188385023</v>
      </c>
      <c r="AG201" s="306">
        <f t="shared" ca="1" si="114"/>
        <v>-90.580954076314114</v>
      </c>
      <c r="AH201" s="304">
        <f t="shared" ca="1" si="115"/>
        <v>-81.299557617892887</v>
      </c>
    </row>
    <row r="202" spans="1:34" x14ac:dyDescent="0.2">
      <c r="A202" s="347">
        <f t="shared" ca="1" si="93"/>
        <v>0.01</v>
      </c>
      <c r="B202" s="304">
        <f t="shared" ca="1" si="94"/>
        <v>5.679999999999958</v>
      </c>
      <c r="D202" s="306">
        <f t="shared" ca="1" si="95"/>
        <v>-26.197783828354169</v>
      </c>
      <c r="E202" s="307">
        <f t="shared" ca="1" si="96"/>
        <v>-86.32986538126687</v>
      </c>
      <c r="F202" s="304">
        <f t="shared" ca="1" si="97"/>
        <v>90.217346083027934</v>
      </c>
      <c r="G202" s="306">
        <f t="shared" ca="1" si="98"/>
        <v>121.4777164144153</v>
      </c>
      <c r="H202" s="307">
        <f t="shared" ca="1" si="99"/>
        <v>354.72040555596197</v>
      </c>
      <c r="I202" s="304">
        <f t="shared" ca="1" si="100"/>
        <v>374.94453150172393</v>
      </c>
      <c r="J202" s="306">
        <f t="shared" ca="1" si="101"/>
        <v>261.67646489091885</v>
      </c>
      <c r="K202" s="307">
        <f t="shared" ca="1" si="102"/>
        <v>878.00294243267888</v>
      </c>
      <c r="L202" s="304">
        <f t="shared" ca="1" si="87"/>
        <v>916.16796451210314</v>
      </c>
      <c r="M202" s="306">
        <f t="shared" ca="1" si="103"/>
        <v>1.2408539644581664</v>
      </c>
      <c r="N202" s="304">
        <f t="shared" ca="1" si="104"/>
        <v>71.095695155529199</v>
      </c>
      <c r="P202" s="310">
        <f t="shared" ca="1" si="105"/>
        <v>23</v>
      </c>
      <c r="Q202" s="304">
        <f t="shared" ca="1" si="106"/>
        <v>0</v>
      </c>
      <c r="R202" s="306">
        <f t="shared" ca="1" si="107"/>
        <v>0</v>
      </c>
      <c r="S202" s="307">
        <f t="shared" ca="1" si="108"/>
        <v>4.2939999999999809</v>
      </c>
      <c r="T202" s="304">
        <f t="shared" ca="1" si="88"/>
        <v>42.124139999999812</v>
      </c>
      <c r="U202" s="311">
        <f t="shared" ca="1" si="89"/>
        <v>0</v>
      </c>
      <c r="V202" s="306">
        <f t="shared" ca="1" si="90"/>
        <v>1.1219677696237831</v>
      </c>
      <c r="W202" s="304">
        <f t="shared" ca="1" si="91"/>
        <v>345.51252818392919</v>
      </c>
      <c r="Y202" s="314" t="str">
        <f t="shared" ca="1" si="109"/>
        <v/>
      </c>
      <c r="Z202" s="315" t="str">
        <f t="shared" ca="1" si="110"/>
        <v/>
      </c>
      <c r="AA202" s="316" t="str">
        <f t="shared" ca="1" si="111"/>
        <v/>
      </c>
      <c r="AC202" s="310" t="e">
        <f t="shared" ca="1" si="112"/>
        <v>#N/A</v>
      </c>
      <c r="AD202" s="323" t="e">
        <f t="shared" ca="1" si="113"/>
        <v>#N/A</v>
      </c>
      <c r="AE202" s="324">
        <f t="shared" ca="1" si="92"/>
        <v>878.00294243267888</v>
      </c>
      <c r="AG202" s="306">
        <f t="shared" ca="1" si="114"/>
        <v>-90.161370717600064</v>
      </c>
      <c r="AH202" s="304">
        <f t="shared" ca="1" si="115"/>
        <v>-80.880242800602289</v>
      </c>
    </row>
    <row r="203" spans="1:34" x14ac:dyDescent="0.2">
      <c r="A203" s="347">
        <f t="shared" ca="1" si="93"/>
        <v>0.01</v>
      </c>
      <c r="B203" s="304">
        <f t="shared" ca="1" si="94"/>
        <v>5.6899999999999578</v>
      </c>
      <c r="D203" s="306">
        <f t="shared" ca="1" si="95"/>
        <v>-26.069419143455068</v>
      </c>
      <c r="E203" s="307">
        <f t="shared" ca="1" si="96"/>
        <v>-85.933878552572097</v>
      </c>
      <c r="F203" s="304">
        <f t="shared" ca="1" si="97"/>
        <v>89.801147529223428</v>
      </c>
      <c r="G203" s="306">
        <f t="shared" ca="1" si="98"/>
        <v>121.21702222298075</v>
      </c>
      <c r="H203" s="307">
        <f t="shared" ca="1" si="99"/>
        <v>353.86106677043625</v>
      </c>
      <c r="I203" s="304">
        <f t="shared" ca="1" si="100"/>
        <v>374.0470840048319</v>
      </c>
      <c r="J203" s="306">
        <f t="shared" ca="1" si="101"/>
        <v>262.88993858410583</v>
      </c>
      <c r="K203" s="307">
        <f t="shared" ca="1" si="102"/>
        <v>881.54584979431093</v>
      </c>
      <c r="L203" s="304">
        <f t="shared" ca="1" si="87"/>
        <v>919.90988966220414</v>
      </c>
      <c r="M203" s="306">
        <f t="shared" ca="1" si="103"/>
        <v>1.2407689931450196</v>
      </c>
      <c r="N203" s="304">
        <f t="shared" ca="1" si="104"/>
        <v>71.090826657906192</v>
      </c>
      <c r="P203" s="310">
        <f t="shared" ca="1" si="105"/>
        <v>23</v>
      </c>
      <c r="Q203" s="304">
        <f t="shared" ca="1" si="106"/>
        <v>0</v>
      </c>
      <c r="R203" s="306">
        <f t="shared" ca="1" si="107"/>
        <v>0</v>
      </c>
      <c r="S203" s="307">
        <f t="shared" ca="1" si="108"/>
        <v>4.2939999999999809</v>
      </c>
      <c r="T203" s="304">
        <f t="shared" ca="1" si="88"/>
        <v>42.124139999999812</v>
      </c>
      <c r="U203" s="311">
        <f t="shared" ca="1" si="89"/>
        <v>0</v>
      </c>
      <c r="V203" s="306">
        <f t="shared" ca="1" si="90"/>
        <v>1.1215695668542982</v>
      </c>
      <c r="W203" s="304">
        <f t="shared" ca="1" si="91"/>
        <v>343.73846532100072</v>
      </c>
      <c r="Y203" s="314" t="str">
        <f t="shared" ca="1" si="109"/>
        <v/>
      </c>
      <c r="Z203" s="315" t="str">
        <f t="shared" ca="1" si="110"/>
        <v/>
      </c>
      <c r="AA203" s="316" t="str">
        <f t="shared" ca="1" si="111"/>
        <v/>
      </c>
      <c r="AC203" s="310" t="e">
        <f t="shared" ca="1" si="112"/>
        <v>#N/A</v>
      </c>
      <c r="AD203" s="323" t="e">
        <f t="shared" ca="1" si="113"/>
        <v>#N/A</v>
      </c>
      <c r="AE203" s="324">
        <f t="shared" ca="1" si="92"/>
        <v>881.54584979431093</v>
      </c>
      <c r="AG203" s="306">
        <f t="shared" ca="1" si="114"/>
        <v>-89.744884722522229</v>
      </c>
      <c r="AH203" s="304">
        <f t="shared" ca="1" si="115"/>
        <v>-80.46402612574073</v>
      </c>
    </row>
    <row r="204" spans="1:34" x14ac:dyDescent="0.2">
      <c r="A204" s="347">
        <f t="shared" ca="1" si="93"/>
        <v>0.01</v>
      </c>
      <c r="B204" s="304">
        <f t="shared" ca="1" si="94"/>
        <v>5.6999999999999575</v>
      </c>
      <c r="D204" s="306">
        <f t="shared" ca="1" si="95"/>
        <v>-25.941998578869335</v>
      </c>
      <c r="E204" s="307">
        <f t="shared" ca="1" si="96"/>
        <v>-85.540810103463272</v>
      </c>
      <c r="F204" s="304">
        <f t="shared" ca="1" si="97"/>
        <v>89.388016441930418</v>
      </c>
      <c r="G204" s="306">
        <f t="shared" ca="1" si="98"/>
        <v>120.95760223719205</v>
      </c>
      <c r="H204" s="307">
        <f t="shared" ca="1" si="99"/>
        <v>353.00565866940161</v>
      </c>
      <c r="I204" s="304">
        <f t="shared" ca="1" si="100"/>
        <v>373.15377070530701</v>
      </c>
      <c r="J204" s="306">
        <f t="shared" ca="1" si="101"/>
        <v>264.10081170640672</v>
      </c>
      <c r="K204" s="307">
        <f t="shared" ca="1" si="102"/>
        <v>885.08018342151013</v>
      </c>
      <c r="L204" s="304">
        <f t="shared" ca="1" si="87"/>
        <v>923.64288002963406</v>
      </c>
      <c r="M204" s="306">
        <f t="shared" ca="1" si="103"/>
        <v>1.2406837972811287</v>
      </c>
      <c r="N204" s="304">
        <f t="shared" ca="1" si="104"/>
        <v>71.085945294473277</v>
      </c>
      <c r="P204" s="310">
        <f t="shared" ca="1" si="105"/>
        <v>23</v>
      </c>
      <c r="Q204" s="304">
        <f t="shared" ca="1" si="106"/>
        <v>0</v>
      </c>
      <c r="R204" s="306">
        <f t="shared" ca="1" si="107"/>
        <v>0</v>
      </c>
      <c r="S204" s="307">
        <f t="shared" ca="1" si="108"/>
        <v>4.2939999999999809</v>
      </c>
      <c r="T204" s="304">
        <f t="shared" ca="1" si="88"/>
        <v>42.124139999999812</v>
      </c>
      <c r="U204" s="311">
        <f t="shared" ca="1" si="89"/>
        <v>0</v>
      </c>
      <c r="V204" s="306">
        <f t="shared" ca="1" si="90"/>
        <v>1.1211724623349064</v>
      </c>
      <c r="W204" s="304">
        <f t="shared" ca="1" si="91"/>
        <v>341.97744375302238</v>
      </c>
      <c r="Y204" s="314" t="str">
        <f t="shared" ca="1" si="109"/>
        <v/>
      </c>
      <c r="Z204" s="315" t="str">
        <f t="shared" ca="1" si="110"/>
        <v/>
      </c>
      <c r="AA204" s="316" t="str">
        <f t="shared" ca="1" si="111"/>
        <v/>
      </c>
      <c r="AC204" s="310" t="e">
        <f t="shared" ca="1" si="112"/>
        <v>#N/A</v>
      </c>
      <c r="AD204" s="323" t="e">
        <f t="shared" ca="1" si="113"/>
        <v>#N/A</v>
      </c>
      <c r="AE204" s="324">
        <f t="shared" ca="1" si="92"/>
        <v>885.08018342151013</v>
      </c>
      <c r="AG204" s="306">
        <f t="shared" ca="1" si="114"/>
        <v>-89.331465376242647</v>
      </c>
      <c r="AH204" s="304">
        <f t="shared" ca="1" si="115"/>
        <v>-80.050876879599969</v>
      </c>
    </row>
    <row r="205" spans="1:34" x14ac:dyDescent="0.2">
      <c r="A205" s="347">
        <f t="shared" ca="1" si="93"/>
        <v>0.1</v>
      </c>
      <c r="B205" s="304">
        <f t="shared" ca="1" si="94"/>
        <v>5.7999999999999572</v>
      </c>
      <c r="D205" s="306">
        <f t="shared" ca="1" si="95"/>
        <v>-25.815512794998661</v>
      </c>
      <c r="E205" s="307">
        <f t="shared" ca="1" si="96"/>
        <v>-85.150631176010478</v>
      </c>
      <c r="F205" s="304">
        <f t="shared" ca="1" si="97"/>
        <v>88.977922489467616</v>
      </c>
      <c r="G205" s="306">
        <f t="shared" ca="1" si="98"/>
        <v>118.37605095769219</v>
      </c>
      <c r="H205" s="307">
        <f t="shared" ca="1" si="99"/>
        <v>344.49059555180054</v>
      </c>
      <c r="I205" s="304">
        <f t="shared" ca="1" si="100"/>
        <v>364.26180126932377</v>
      </c>
      <c r="J205" s="306">
        <f t="shared" ca="1" si="101"/>
        <v>276.06749436615092</v>
      </c>
      <c r="K205" s="307">
        <f t="shared" ca="1" si="102"/>
        <v>919.95499613257027</v>
      </c>
      <c r="L205" s="304">
        <f t="shared" ca="1" si="87"/>
        <v>960.48449042911784</v>
      </c>
      <c r="M205" s="306">
        <f t="shared" ca="1" si="103"/>
        <v>1.239810824372324</v>
      </c>
      <c r="N205" s="304">
        <f t="shared" ca="1" si="104"/>
        <v>71.035927631169514</v>
      </c>
      <c r="P205" s="310">
        <f t="shared" ca="1" si="105"/>
        <v>23</v>
      </c>
      <c r="Q205" s="304">
        <f t="shared" ca="1" si="106"/>
        <v>0</v>
      </c>
      <c r="R205" s="306">
        <f t="shared" ca="1" si="107"/>
        <v>0</v>
      </c>
      <c r="S205" s="307">
        <f t="shared" ca="1" si="108"/>
        <v>4.2939999999999809</v>
      </c>
      <c r="T205" s="304">
        <f t="shared" ca="1" si="88"/>
        <v>42.124139999999812</v>
      </c>
      <c r="U205" s="311">
        <f t="shared" ca="1" si="89"/>
        <v>0</v>
      </c>
      <c r="V205" s="306">
        <f t="shared" ca="1" si="90"/>
        <v>1.1172612529070225</v>
      </c>
      <c r="W205" s="304">
        <f t="shared" ca="1" si="91"/>
        <v>324.736697401333</v>
      </c>
      <c r="Y205" s="314" t="str">
        <f t="shared" ca="1" si="109"/>
        <v/>
      </c>
      <c r="Z205" s="315" t="str">
        <f t="shared" ca="1" si="110"/>
        <v/>
      </c>
      <c r="AA205" s="316" t="str">
        <f t="shared" ca="1" si="111"/>
        <v/>
      </c>
      <c r="AC205" s="310" t="e">
        <f t="shared" ca="1" si="112"/>
        <v>#N/A</v>
      </c>
      <c r="AD205" s="323" t="e">
        <f t="shared" ca="1" si="113"/>
        <v>#N/A</v>
      </c>
      <c r="AE205" s="324">
        <f t="shared" ca="1" si="92"/>
        <v>919.95499613257027</v>
      </c>
      <c r="AG205" s="306">
        <f t="shared" ca="1" si="114"/>
        <v>-88.921082346006557</v>
      </c>
      <c r="AH205" s="304">
        <f t="shared" ca="1" si="115"/>
        <v>-79.640764730559823</v>
      </c>
    </row>
    <row r="206" spans="1:34" x14ac:dyDescent="0.2">
      <c r="A206" s="347">
        <f t="shared" ca="1" si="93"/>
        <v>0.1</v>
      </c>
      <c r="B206" s="304">
        <f t="shared" ca="1" si="94"/>
        <v>5.8999999999999568</v>
      </c>
      <c r="D206" s="306">
        <f t="shared" ca="1" si="95"/>
        <v>-24.57647240472107</v>
      </c>
      <c r="E206" s="307">
        <f t="shared" ca="1" si="96"/>
        <v>-81.330916154659093</v>
      </c>
      <c r="F206" s="304">
        <f t="shared" ca="1" si="97"/>
        <v>84.963056197480356</v>
      </c>
      <c r="G206" s="306">
        <f t="shared" ca="1" si="98"/>
        <v>115.91840371722007</v>
      </c>
      <c r="H206" s="307">
        <f t="shared" ca="1" si="99"/>
        <v>336.35750393633464</v>
      </c>
      <c r="I206" s="304">
        <f t="shared" ca="1" si="100"/>
        <v>355.77162165443968</v>
      </c>
      <c r="J206" s="306">
        <f t="shared" ca="1" si="101"/>
        <v>287.78221709989651</v>
      </c>
      <c r="K206" s="307">
        <f t="shared" ca="1" si="102"/>
        <v>953.99740110697701</v>
      </c>
      <c r="L206" s="304">
        <f t="shared" ca="1" si="87"/>
        <v>996.45855197183107</v>
      </c>
      <c r="M206" s="306">
        <f t="shared" ca="1" si="103"/>
        <v>1.2389147419070359</v>
      </c>
      <c r="N206" s="304">
        <f t="shared" ca="1" si="104"/>
        <v>70.984585887812827</v>
      </c>
      <c r="P206" s="310">
        <f t="shared" ca="1" si="105"/>
        <v>23</v>
      </c>
      <c r="Q206" s="304">
        <f t="shared" ca="1" si="106"/>
        <v>0</v>
      </c>
      <c r="R206" s="306">
        <f t="shared" ca="1" si="107"/>
        <v>0</v>
      </c>
      <c r="S206" s="307">
        <f t="shared" ca="1" si="108"/>
        <v>4.2939999999999809</v>
      </c>
      <c r="T206" s="304">
        <f t="shared" ca="1" si="88"/>
        <v>42.124139999999812</v>
      </c>
      <c r="U206" s="311">
        <f t="shared" ca="1" si="89"/>
        <v>0</v>
      </c>
      <c r="V206" s="306">
        <f t="shared" ca="1" si="90"/>
        <v>1.1134559548247052</v>
      </c>
      <c r="W206" s="304">
        <f t="shared" ca="1" si="91"/>
        <v>308.72018038847256</v>
      </c>
      <c r="Y206" s="314" t="str">
        <f t="shared" ca="1" si="109"/>
        <v/>
      </c>
      <c r="Z206" s="315" t="str">
        <f t="shared" ca="1" si="110"/>
        <v/>
      </c>
      <c r="AA206" s="316" t="str">
        <f t="shared" ca="1" si="111"/>
        <v/>
      </c>
      <c r="AC206" s="310" t="e">
        <f t="shared" ca="1" si="112"/>
        <v>#N/A</v>
      </c>
      <c r="AD206" s="323" t="e">
        <f t="shared" ca="1" si="113"/>
        <v>#N/A</v>
      </c>
      <c r="AE206" s="324">
        <f t="shared" ca="1" si="92"/>
        <v>953.99740110697701</v>
      </c>
      <c r="AG206" s="306">
        <f t="shared" ca="1" si="114"/>
        <v>-84.903224507384408</v>
      </c>
      <c r="AH206" s="304">
        <f t="shared" ca="1" si="115"/>
        <v>-75.625686399938161</v>
      </c>
    </row>
    <row r="207" spans="1:34" x14ac:dyDescent="0.2">
      <c r="A207" s="347">
        <f t="shared" ca="1" si="93"/>
        <v>0.1</v>
      </c>
      <c r="B207" s="304">
        <f t="shared" ca="1" si="94"/>
        <v>5.9999999999999565</v>
      </c>
      <c r="D207" s="306">
        <f t="shared" ca="1" si="95"/>
        <v>-23.425241010122736</v>
      </c>
      <c r="E207" s="307">
        <f t="shared" ca="1" si="96"/>
        <v>-77.782430111211525</v>
      </c>
      <c r="F207" s="304">
        <f t="shared" ca="1" si="97"/>
        <v>81.233295823743617</v>
      </c>
      <c r="G207" s="306">
        <f t="shared" ca="1" si="98"/>
        <v>113.5758796162078</v>
      </c>
      <c r="H207" s="307">
        <f t="shared" ca="1" si="99"/>
        <v>328.57926092521348</v>
      </c>
      <c r="I207" s="304">
        <f t="shared" ca="1" si="100"/>
        <v>347.65472978337982</v>
      </c>
      <c r="J207" s="306">
        <f t="shared" ca="1" si="101"/>
        <v>299.2569312665679</v>
      </c>
      <c r="K207" s="307">
        <f t="shared" ca="1" si="102"/>
        <v>987.24423935005439</v>
      </c>
      <c r="L207" s="304">
        <f t="shared" ca="1" si="87"/>
        <v>1031.603557109489</v>
      </c>
      <c r="M207" s="306">
        <f t="shared" ca="1" si="103"/>
        <v>1.2379953471667584</v>
      </c>
      <c r="N207" s="304">
        <f t="shared" ca="1" si="104"/>
        <v>70.93190844948839</v>
      </c>
      <c r="P207" s="310">
        <f t="shared" ca="1" si="105"/>
        <v>23</v>
      </c>
      <c r="Q207" s="304">
        <f t="shared" ca="1" si="106"/>
        <v>0</v>
      </c>
      <c r="R207" s="306">
        <f t="shared" ca="1" si="107"/>
        <v>0</v>
      </c>
      <c r="S207" s="307">
        <f t="shared" ca="1" si="108"/>
        <v>4.2939999999999809</v>
      </c>
      <c r="T207" s="304">
        <f t="shared" ca="1" si="88"/>
        <v>42.124139999999812</v>
      </c>
      <c r="U207" s="311">
        <f t="shared" ca="1" si="89"/>
        <v>0</v>
      </c>
      <c r="V207" s="306">
        <f t="shared" ca="1" si="90"/>
        <v>1.1097515014919113</v>
      </c>
      <c r="W207" s="304">
        <f t="shared" ca="1" si="91"/>
        <v>293.81326289247551</v>
      </c>
      <c r="Y207" s="314" t="str">
        <f t="shared" ca="1" si="109"/>
        <v/>
      </c>
      <c r="Z207" s="315" t="str">
        <f t="shared" ca="1" si="110"/>
        <v/>
      </c>
      <c r="AA207" s="316" t="str">
        <f t="shared" ca="1" si="111"/>
        <v/>
      </c>
      <c r="AC207" s="310">
        <f t="shared" ca="1" si="112"/>
        <v>5.9999999999999565</v>
      </c>
      <c r="AD207" s="323">
        <f t="shared" ca="1" si="113"/>
        <v>299.2569312665679</v>
      </c>
      <c r="AE207" s="324">
        <f t="shared" ca="1" si="92"/>
        <v>987.24423935005439</v>
      </c>
      <c r="AG207" s="306">
        <f t="shared" ca="1" si="114"/>
        <v>-81.170388050071494</v>
      </c>
      <c r="AH207" s="304">
        <f t="shared" ca="1" si="115"/>
        <v>-71.895710383901701</v>
      </c>
    </row>
    <row r="208" spans="1:34" x14ac:dyDescent="0.2">
      <c r="A208" s="347">
        <f t="shared" ca="1" si="93"/>
        <v>0.1</v>
      </c>
      <c r="B208" s="304">
        <f t="shared" ca="1" si="94"/>
        <v>6.0999999999999561</v>
      </c>
      <c r="D208" s="306">
        <f t="shared" ca="1" si="95"/>
        <v>-22.353592151466589</v>
      </c>
      <c r="E208" s="307">
        <f t="shared" ca="1" si="96"/>
        <v>-74.479776830893172</v>
      </c>
      <c r="F208" s="304">
        <f t="shared" ca="1" si="97"/>
        <v>77.761945955935033</v>
      </c>
      <c r="G208" s="306">
        <f t="shared" ca="1" si="98"/>
        <v>111.34052040106114</v>
      </c>
      <c r="H208" s="307">
        <f t="shared" ca="1" si="99"/>
        <v>321.13128324212414</v>
      </c>
      <c r="I208" s="304">
        <f t="shared" ca="1" si="100"/>
        <v>339.88529323863435</v>
      </c>
      <c r="J208" s="306">
        <f t="shared" ca="1" si="101"/>
        <v>310.50275126743134</v>
      </c>
      <c r="K208" s="307">
        <f t="shared" ca="1" si="102"/>
        <v>1019.7297665584213</v>
      </c>
      <c r="L208" s="304">
        <f t="shared" ca="1" si="87"/>
        <v>1065.9553252129924</v>
      </c>
      <c r="M208" s="306">
        <f t="shared" ca="1" si="103"/>
        <v>1.2370524275623886</v>
      </c>
      <c r="N208" s="304">
        <f t="shared" ca="1" si="104"/>
        <v>70.877883135737861</v>
      </c>
      <c r="P208" s="310">
        <f t="shared" ca="1" si="105"/>
        <v>23</v>
      </c>
      <c r="Q208" s="304">
        <f t="shared" ca="1" si="106"/>
        <v>0</v>
      </c>
      <c r="R208" s="306">
        <f t="shared" ca="1" si="107"/>
        <v>0</v>
      </c>
      <c r="S208" s="307">
        <f t="shared" ca="1" si="108"/>
        <v>4.2939999999999809</v>
      </c>
      <c r="T208" s="304">
        <f t="shared" ca="1" si="88"/>
        <v>42.124139999999812</v>
      </c>
      <c r="U208" s="311">
        <f t="shared" ca="1" si="89"/>
        <v>0</v>
      </c>
      <c r="V208" s="306">
        <f t="shared" ca="1" si="90"/>
        <v>1.1061431947120988</v>
      </c>
      <c r="W208" s="304">
        <f t="shared" ca="1" si="91"/>
        <v>279.9145466039738</v>
      </c>
      <c r="Y208" s="314" t="str">
        <f t="shared" ca="1" si="109"/>
        <v/>
      </c>
      <c r="Z208" s="315" t="str">
        <f t="shared" ca="1" si="110"/>
        <v/>
      </c>
      <c r="AA208" s="316" t="str">
        <f t="shared" ca="1" si="111"/>
        <v/>
      </c>
      <c r="AC208" s="310" t="e">
        <f t="shared" ca="1" si="112"/>
        <v>#N/A</v>
      </c>
      <c r="AD208" s="323" t="e">
        <f t="shared" ca="1" si="113"/>
        <v>#N/A</v>
      </c>
      <c r="AE208" s="324">
        <f t="shared" ca="1" si="92"/>
        <v>1019.7297665584213</v>
      </c>
      <c r="AG208" s="306">
        <f t="shared" ca="1" si="114"/>
        <v>-77.695876402961602</v>
      </c>
      <c r="AH208" s="304">
        <f t="shared" ca="1" si="115"/>
        <v>-68.424141334996932</v>
      </c>
    </row>
    <row r="209" spans="1:34" x14ac:dyDescent="0.2">
      <c r="A209" s="347">
        <f t="shared" ca="1" si="93"/>
        <v>0.1</v>
      </c>
      <c r="B209" s="304">
        <f t="shared" ca="1" si="94"/>
        <v>6.1999999999999558</v>
      </c>
      <c r="D209" s="306">
        <f t="shared" ca="1" si="95"/>
        <v>-21.354248979316555</v>
      </c>
      <c r="E209" s="307">
        <f t="shared" ca="1" si="96"/>
        <v>-71.400491518255848</v>
      </c>
      <c r="F209" s="304">
        <f t="shared" ca="1" si="97"/>
        <v>74.525392575411288</v>
      </c>
      <c r="G209" s="306">
        <f t="shared" ca="1" si="98"/>
        <v>109.20509550312948</v>
      </c>
      <c r="H209" s="307">
        <f t="shared" ca="1" si="99"/>
        <v>313.99123409029858</v>
      </c>
      <c r="I209" s="304">
        <f t="shared" ca="1" si="100"/>
        <v>332.43984112828042</v>
      </c>
      <c r="J209" s="306">
        <f t="shared" ca="1" si="101"/>
        <v>321.53003206264088</v>
      </c>
      <c r="K209" s="307">
        <f t="shared" ca="1" si="102"/>
        <v>1051.4858924250425</v>
      </c>
      <c r="L209" s="304">
        <f t="shared" ca="1" si="87"/>
        <v>1099.547244772634</v>
      </c>
      <c r="M209" s="306">
        <f t="shared" ca="1" si="103"/>
        <v>1.2360857605853648</v>
      </c>
      <c r="N209" s="304">
        <f t="shared" ca="1" si="104"/>
        <v>70.822497197759731</v>
      </c>
      <c r="P209" s="310">
        <f t="shared" ca="1" si="105"/>
        <v>23</v>
      </c>
      <c r="Q209" s="304">
        <f t="shared" ca="1" si="106"/>
        <v>0</v>
      </c>
      <c r="R209" s="306">
        <f t="shared" ca="1" si="107"/>
        <v>0</v>
      </c>
      <c r="S209" s="307">
        <f t="shared" ca="1" si="108"/>
        <v>4.2939999999999809</v>
      </c>
      <c r="T209" s="304">
        <f t="shared" ca="1" si="88"/>
        <v>42.124139999999812</v>
      </c>
      <c r="U209" s="311">
        <f t="shared" ca="1" si="89"/>
        <v>0</v>
      </c>
      <c r="V209" s="306">
        <f t="shared" ca="1" si="90"/>
        <v>1.1026266696989628</v>
      </c>
      <c r="W209" s="304">
        <f t="shared" ca="1" si="91"/>
        <v>266.9340620031769</v>
      </c>
      <c r="Y209" s="314" t="str">
        <f t="shared" ca="1" si="109"/>
        <v/>
      </c>
      <c r="Z209" s="315" t="str">
        <f t="shared" ca="1" si="110"/>
        <v/>
      </c>
      <c r="AA209" s="316" t="str">
        <f t="shared" ca="1" si="111"/>
        <v/>
      </c>
      <c r="AC209" s="310" t="e">
        <f t="shared" ca="1" si="112"/>
        <v>#N/A</v>
      </c>
      <c r="AD209" s="323" t="e">
        <f t="shared" ca="1" si="113"/>
        <v>#N/A</v>
      </c>
      <c r="AE209" s="324">
        <f t="shared" ca="1" si="92"/>
        <v>1051.4858924250425</v>
      </c>
      <c r="AG209" s="306">
        <f t="shared" ca="1" si="114"/>
        <v>-74.45607433722958</v>
      </c>
      <c r="AH209" s="304">
        <f t="shared" ca="1" si="115"/>
        <v>-65.187365301344911</v>
      </c>
    </row>
    <row r="210" spans="1:34" x14ac:dyDescent="0.2">
      <c r="A210" s="347">
        <f t="shared" ca="1" si="93"/>
        <v>0.1</v>
      </c>
      <c r="B210" s="304">
        <f t="shared" ca="1" si="94"/>
        <v>6.2999999999999554</v>
      </c>
      <c r="D210" s="306">
        <f t="shared" ca="1" si="95"/>
        <v>-20.420754869231818</v>
      </c>
      <c r="E210" s="307">
        <f t="shared" ca="1" si="96"/>
        <v>-68.524641408484698</v>
      </c>
      <c r="F210" s="304">
        <f t="shared" ca="1" si="97"/>
        <v>71.502683233503006</v>
      </c>
      <c r="G210" s="306">
        <f t="shared" ca="1" si="98"/>
        <v>107.1630200162063</v>
      </c>
      <c r="H210" s="307">
        <f t="shared" ca="1" si="99"/>
        <v>307.13876994945008</v>
      </c>
      <c r="I210" s="304">
        <f t="shared" ca="1" si="100"/>
        <v>325.29699793428011</v>
      </c>
      <c r="J210" s="306">
        <f t="shared" ca="1" si="101"/>
        <v>332.34843783860765</v>
      </c>
      <c r="K210" s="307">
        <f t="shared" ca="1" si="102"/>
        <v>1082.54239262703</v>
      </c>
      <c r="L210" s="304">
        <f t="shared" ca="1" si="87"/>
        <v>1132.4104891638976</v>
      </c>
      <c r="M210" s="306">
        <f t="shared" ca="1" si="103"/>
        <v>1.2350951137420754</v>
      </c>
      <c r="N210" s="304">
        <f t="shared" ca="1" si="104"/>
        <v>70.76573731465129</v>
      </c>
      <c r="P210" s="310">
        <f t="shared" ca="1" si="105"/>
        <v>23</v>
      </c>
      <c r="Q210" s="304">
        <f t="shared" ca="1" si="106"/>
        <v>0</v>
      </c>
      <c r="R210" s="306">
        <f t="shared" ca="1" si="107"/>
        <v>0</v>
      </c>
      <c r="S210" s="307">
        <f t="shared" ca="1" si="108"/>
        <v>4.2939999999999809</v>
      </c>
      <c r="T210" s="304">
        <f t="shared" ca="1" si="88"/>
        <v>42.124139999999812</v>
      </c>
      <c r="U210" s="311">
        <f t="shared" ca="1" si="89"/>
        <v>0</v>
      </c>
      <c r="V210" s="306">
        <f t="shared" ca="1" si="90"/>
        <v>1.0991978641596964</v>
      </c>
      <c r="W210" s="304">
        <f t="shared" ca="1" si="91"/>
        <v>254.79174716261539</v>
      </c>
      <c r="Y210" s="314" t="str">
        <f t="shared" ca="1" si="109"/>
        <v/>
      </c>
      <c r="Z210" s="315" t="str">
        <f t="shared" ca="1" si="110"/>
        <v/>
      </c>
      <c r="AA210" s="316" t="str">
        <f t="shared" ca="1" si="111"/>
        <v/>
      </c>
      <c r="AC210" s="310" t="e">
        <f t="shared" ca="1" si="112"/>
        <v>#N/A</v>
      </c>
      <c r="AD210" s="323" t="e">
        <f t="shared" ca="1" si="113"/>
        <v>#N/A</v>
      </c>
      <c r="AE210" s="324">
        <f t="shared" ca="1" si="92"/>
        <v>1082.54239262703</v>
      </c>
      <c r="AG210" s="306">
        <f t="shared" ca="1" si="114"/>
        <v>-71.430028141610947</v>
      </c>
      <c r="AH210" s="304">
        <f t="shared" ca="1" si="115"/>
        <v>-62.164429902929221</v>
      </c>
    </row>
    <row r="211" spans="1:34" x14ac:dyDescent="0.2">
      <c r="A211" s="347">
        <f t="shared" ca="1" si="93"/>
        <v>0.1</v>
      </c>
      <c r="B211" s="304">
        <f t="shared" ca="1" si="94"/>
        <v>6.3999999999999551</v>
      </c>
      <c r="D211" s="306">
        <f t="shared" ca="1" si="95"/>
        <v>-19.547364242821303</v>
      </c>
      <c r="E211" s="307">
        <f t="shared" ca="1" si="96"/>
        <v>-65.834488749813602</v>
      </c>
      <c r="F211" s="304">
        <f t="shared" ca="1" si="97"/>
        <v>68.675172790396843</v>
      </c>
      <c r="G211" s="306">
        <f t="shared" ca="1" si="98"/>
        <v>105.20828359192417</v>
      </c>
      <c r="H211" s="307">
        <f t="shared" ca="1" si="99"/>
        <v>300.55532107446874</v>
      </c>
      <c r="I211" s="304">
        <f t="shared" ca="1" si="100"/>
        <v>318.43725278700629</v>
      </c>
      <c r="J211" s="306">
        <f t="shared" ca="1" si="101"/>
        <v>342.96700301901416</v>
      </c>
      <c r="K211" s="307">
        <f t="shared" ca="1" si="102"/>
        <v>1112.9270971782259</v>
      </c>
      <c r="L211" s="304">
        <f t="shared" ca="1" si="87"/>
        <v>1164.574209225585</v>
      </c>
      <c r="M211" s="306">
        <f t="shared" ca="1" si="103"/>
        <v>1.2340802444723507</v>
      </c>
      <c r="N211" s="304">
        <f t="shared" ca="1" si="104"/>
        <v>70.707589588738529</v>
      </c>
      <c r="P211" s="310">
        <f t="shared" ca="1" si="105"/>
        <v>23</v>
      </c>
      <c r="Q211" s="304">
        <f t="shared" ca="1" si="106"/>
        <v>0</v>
      </c>
      <c r="R211" s="306">
        <f t="shared" ca="1" si="107"/>
        <v>0</v>
      </c>
      <c r="S211" s="307">
        <f t="shared" ca="1" si="108"/>
        <v>4.2939999999999809</v>
      </c>
      <c r="T211" s="304">
        <f t="shared" ca="1" si="88"/>
        <v>42.124139999999812</v>
      </c>
      <c r="U211" s="311">
        <f t="shared" ca="1" si="89"/>
        <v>0</v>
      </c>
      <c r="V211" s="306">
        <f t="shared" ca="1" si="90"/>
        <v>1.0958529908933816</v>
      </c>
      <c r="W211" s="304">
        <f t="shared" ca="1" si="91"/>
        <v>243.41615874119532</v>
      </c>
      <c r="Y211" s="314" t="str">
        <f t="shared" ca="1" si="109"/>
        <v/>
      </c>
      <c r="Z211" s="315" t="str">
        <f t="shared" ca="1" si="110"/>
        <v/>
      </c>
      <c r="AA211" s="316" t="str">
        <f t="shared" ca="1" si="111"/>
        <v/>
      </c>
      <c r="AC211" s="310" t="e">
        <f t="shared" ca="1" si="112"/>
        <v>#N/A</v>
      </c>
      <c r="AD211" s="323" t="e">
        <f t="shared" ca="1" si="113"/>
        <v>#N/A</v>
      </c>
      <c r="AE211" s="324">
        <f t="shared" ca="1" si="92"/>
        <v>1112.9270971782259</v>
      </c>
      <c r="AG211" s="306">
        <f t="shared" ca="1" si="114"/>
        <v>-68.599091360180694</v>
      </c>
      <c r="AH211" s="304">
        <f t="shared" ca="1" si="115"/>
        <v>-59.336690070474269</v>
      </c>
    </row>
    <row r="212" spans="1:34" x14ac:dyDescent="0.2">
      <c r="A212" s="347">
        <f t="shared" ca="1" si="93"/>
        <v>0.1</v>
      </c>
      <c r="B212" s="304">
        <f t="shared" ca="1" si="94"/>
        <v>6.4999999999999547</v>
      </c>
      <c r="D212" s="306">
        <f t="shared" ca="1" si="95"/>
        <v>-18.728950054116876</v>
      </c>
      <c r="E212" s="307">
        <f t="shared" ca="1" si="96"/>
        <v>-63.314205227190662</v>
      </c>
      <c r="F212" s="304">
        <f t="shared" ca="1" si="97"/>
        <v>66.026223227445186</v>
      </c>
      <c r="G212" s="306">
        <f t="shared" ca="1" si="98"/>
        <v>103.33538858651248</v>
      </c>
      <c r="H212" s="307">
        <f t="shared" ca="1" si="99"/>
        <v>294.22390055174969</v>
      </c>
      <c r="I212" s="304">
        <f t="shared" ca="1" si="100"/>
        <v>311.84275875865939</v>
      </c>
      <c r="J212" s="306">
        <f t="shared" ca="1" si="101"/>
        <v>353.39418662793599</v>
      </c>
      <c r="K212" s="307">
        <f t="shared" ca="1" si="102"/>
        <v>1142.6660582595368</v>
      </c>
      <c r="L212" s="304">
        <f t="shared" ca="1" si="87"/>
        <v>1196.0657054864535</v>
      </c>
      <c r="M212" s="306">
        <f t="shared" ca="1" si="103"/>
        <v>1.2330409000527101</v>
      </c>
      <c r="N212" s="304">
        <f t="shared" ca="1" si="104"/>
        <v>70.648039540032656</v>
      </c>
      <c r="P212" s="310">
        <f t="shared" ca="1" si="105"/>
        <v>23</v>
      </c>
      <c r="Q212" s="304">
        <f t="shared" ca="1" si="106"/>
        <v>0</v>
      </c>
      <c r="R212" s="306">
        <f t="shared" ca="1" si="107"/>
        <v>0</v>
      </c>
      <c r="S212" s="307">
        <f t="shared" ca="1" si="108"/>
        <v>4.2939999999999809</v>
      </c>
      <c r="T212" s="304">
        <f t="shared" ca="1" si="88"/>
        <v>42.124139999999812</v>
      </c>
      <c r="U212" s="311">
        <f t="shared" ca="1" si="89"/>
        <v>0</v>
      </c>
      <c r="V212" s="306">
        <f t="shared" ca="1" si="90"/>
        <v>1.0925885134343214</v>
      </c>
      <c r="W212" s="304">
        <f t="shared" ca="1" si="91"/>
        <v>232.74337538180492</v>
      </c>
      <c r="Y212" s="314" t="str">
        <f t="shared" ca="1" si="109"/>
        <v/>
      </c>
      <c r="Z212" s="315" t="str">
        <f t="shared" ca="1" si="110"/>
        <v/>
      </c>
      <c r="AA212" s="316" t="str">
        <f t="shared" ca="1" si="111"/>
        <v/>
      </c>
      <c r="AC212" s="310" t="e">
        <f t="shared" ca="1" si="112"/>
        <v>#N/A</v>
      </c>
      <c r="AD212" s="323" t="e">
        <f t="shared" ca="1" si="113"/>
        <v>#N/A</v>
      </c>
      <c r="AE212" s="324">
        <f t="shared" ca="1" si="92"/>
        <v>1142.6660582595368</v>
      </c>
      <c r="AG212" s="306">
        <f t="shared" ca="1" si="114"/>
        <v>-65.94662460347196</v>
      </c>
      <c r="AH212" s="304">
        <f t="shared" ca="1" si="115"/>
        <v>-56.68750785775417</v>
      </c>
    </row>
    <row r="213" spans="1:34" x14ac:dyDescent="0.2">
      <c r="A213" s="347">
        <f t="shared" ca="1" si="93"/>
        <v>0.1</v>
      </c>
      <c r="B213" s="304">
        <f t="shared" ca="1" si="94"/>
        <v>6.5999999999999543</v>
      </c>
      <c r="D213" s="306">
        <f t="shared" ca="1" si="95"/>
        <v>-17.96092508546332</v>
      </c>
      <c r="E213" s="307">
        <f t="shared" ca="1" si="96"/>
        <v>-60.949629012364625</v>
      </c>
      <c r="F213" s="304">
        <f t="shared" ca="1" si="97"/>
        <v>63.540948267007359</v>
      </c>
      <c r="G213" s="306">
        <f t="shared" ca="1" si="98"/>
        <v>101.53929607796614</v>
      </c>
      <c r="H213" s="307">
        <f t="shared" ca="1" si="99"/>
        <v>288.12893765051325</v>
      </c>
      <c r="I213" s="304">
        <f t="shared" ca="1" si="100"/>
        <v>305.4971576948339</v>
      </c>
      <c r="J213" s="306">
        <f t="shared" ca="1" si="101"/>
        <v>363.63792086115996</v>
      </c>
      <c r="K213" s="307">
        <f t="shared" ca="1" si="102"/>
        <v>1171.78370016965</v>
      </c>
      <c r="L213" s="304">
        <f t="shared" ca="1" si="87"/>
        <v>1226.9105825085639</v>
      </c>
      <c r="M213" s="306">
        <f t="shared" ca="1" si="103"/>
        <v>1.2319768174849166</v>
      </c>
      <c r="N213" s="304">
        <f t="shared" ca="1" si="104"/>
        <v>70.587072099844647</v>
      </c>
      <c r="P213" s="310">
        <f t="shared" ca="1" si="105"/>
        <v>23</v>
      </c>
      <c r="Q213" s="304">
        <f t="shared" ca="1" si="106"/>
        <v>0</v>
      </c>
      <c r="R213" s="306">
        <f t="shared" ca="1" si="107"/>
        <v>0</v>
      </c>
      <c r="S213" s="307">
        <f t="shared" ca="1" si="108"/>
        <v>4.2939999999999809</v>
      </c>
      <c r="T213" s="304">
        <f t="shared" ca="1" si="88"/>
        <v>42.124139999999812</v>
      </c>
      <c r="U213" s="311">
        <f t="shared" ca="1" si="89"/>
        <v>0</v>
      </c>
      <c r="V213" s="306">
        <f t="shared" ca="1" si="90"/>
        <v>1.0894011243420818</v>
      </c>
      <c r="W213" s="304">
        <f t="shared" ca="1" si="91"/>
        <v>222.71606125686759</v>
      </c>
      <c r="Y213" s="314" t="str">
        <f t="shared" ca="1" si="109"/>
        <v/>
      </c>
      <c r="Z213" s="315" t="str">
        <f t="shared" ca="1" si="110"/>
        <v/>
      </c>
      <c r="AA213" s="316" t="str">
        <f t="shared" ca="1" si="111"/>
        <v/>
      </c>
      <c r="AC213" s="310" t="e">
        <f t="shared" ca="1" si="112"/>
        <v>#N/A</v>
      </c>
      <c r="AD213" s="323" t="e">
        <f t="shared" ca="1" si="113"/>
        <v>#N/A</v>
      </c>
      <c r="AE213" s="324">
        <f t="shared" ca="1" si="92"/>
        <v>1171.78370016965</v>
      </c>
      <c r="AG213" s="306">
        <f t="shared" ca="1" si="114"/>
        <v>-63.457740167038892</v>
      </c>
      <c r="AH213" s="304">
        <f t="shared" ca="1" si="115"/>
        <v>-54.201997061435947</v>
      </c>
    </row>
    <row r="214" spans="1:34" x14ac:dyDescent="0.2">
      <c r="A214" s="347">
        <f t="shared" ca="1" si="93"/>
        <v>0.1</v>
      </c>
      <c r="B214" s="304">
        <f t="shared" ca="1" si="94"/>
        <v>6.699999999999954</v>
      </c>
      <c r="D214" s="306">
        <f t="shared" ca="1" si="95"/>
        <v>-17.239174737761395</v>
      </c>
      <c r="E214" s="307">
        <f t="shared" ca="1" si="96"/>
        <v>-58.728057294279495</v>
      </c>
      <c r="F214" s="304">
        <f t="shared" ca="1" si="97"/>
        <v>61.205995288037315</v>
      </c>
      <c r="G214" s="306">
        <f t="shared" ca="1" si="98"/>
        <v>99.815378604190002</v>
      </c>
      <c r="H214" s="307">
        <f t="shared" ca="1" si="99"/>
        <v>282.25613192108528</v>
      </c>
      <c r="I214" s="304">
        <f t="shared" ca="1" si="100"/>
        <v>299.38542685466655</v>
      </c>
      <c r="J214" s="306">
        <f t="shared" ca="1" si="101"/>
        <v>373.70565459526779</v>
      </c>
      <c r="K214" s="307">
        <f t="shared" ca="1" si="102"/>
        <v>1200.30295364823</v>
      </c>
      <c r="L214" s="304">
        <f t="shared" ca="1" si="87"/>
        <v>1257.1328874916694</v>
      </c>
      <c r="M214" s="306">
        <f t="shared" ca="1" si="103"/>
        <v>1.2308877233702877</v>
      </c>
      <c r="N214" s="304">
        <f t="shared" ca="1" si="104"/>
        <v>70.524671603583869</v>
      </c>
      <c r="P214" s="310">
        <f t="shared" ca="1" si="105"/>
        <v>23</v>
      </c>
      <c r="Q214" s="304">
        <f t="shared" ca="1" si="106"/>
        <v>0</v>
      </c>
      <c r="R214" s="306">
        <f t="shared" ca="1" si="107"/>
        <v>0</v>
      </c>
      <c r="S214" s="307">
        <f t="shared" ca="1" si="108"/>
        <v>4.2939999999999809</v>
      </c>
      <c r="T214" s="304">
        <f t="shared" ca="1" si="88"/>
        <v>42.124139999999812</v>
      </c>
      <c r="U214" s="311">
        <f t="shared" ca="1" si="89"/>
        <v>0</v>
      </c>
      <c r="V214" s="306">
        <f t="shared" ca="1" si="90"/>
        <v>1.0862877257995927</v>
      </c>
      <c r="W214" s="304">
        <f t="shared" ca="1" si="91"/>
        <v>213.28266348274585</v>
      </c>
      <c r="Y214" s="314" t="str">
        <f t="shared" ca="1" si="109"/>
        <v/>
      </c>
      <c r="Z214" s="315" t="str">
        <f t="shared" ca="1" si="110"/>
        <v/>
      </c>
      <c r="AA214" s="316" t="str">
        <f t="shared" ca="1" si="111"/>
        <v/>
      </c>
      <c r="AC214" s="310" t="e">
        <f t="shared" ca="1" si="112"/>
        <v>#N/A</v>
      </c>
      <c r="AD214" s="323" t="e">
        <f t="shared" ca="1" si="113"/>
        <v>#N/A</v>
      </c>
      <c r="AE214" s="324">
        <f t="shared" ca="1" si="92"/>
        <v>1200.30295364823</v>
      </c>
      <c r="AG214" s="306">
        <f t="shared" ca="1" si="114"/>
        <v>-61.119083945677964</v>
      </c>
      <c r="AH214" s="304">
        <f t="shared" ca="1" si="115"/>
        <v>-51.866805136671772</v>
      </c>
    </row>
    <row r="215" spans="1:34" x14ac:dyDescent="0.2">
      <c r="A215" s="347">
        <f t="shared" ca="1" si="93"/>
        <v>0.1</v>
      </c>
      <c r="B215" s="304">
        <f t="shared" ca="1" si="94"/>
        <v>6.7999999999999536</v>
      </c>
      <c r="D215" s="306">
        <f t="shared" ca="1" si="95"/>
        <v>-16.559999428876282</v>
      </c>
      <c r="E215" s="307">
        <f t="shared" ca="1" si="96"/>
        <v>-56.638068467735998</v>
      </c>
      <c r="F215" s="304">
        <f t="shared" ca="1" si="97"/>
        <v>59.009358417460646</v>
      </c>
      <c r="G215" s="306">
        <f t="shared" ca="1" si="98"/>
        <v>98.15937866130237</v>
      </c>
      <c r="H215" s="307">
        <f t="shared" ca="1" si="99"/>
        <v>276.5923250743117</v>
      </c>
      <c r="I215" s="304">
        <f t="shared" ca="1" si="100"/>
        <v>293.49374424199686</v>
      </c>
      <c r="J215" s="306">
        <f t="shared" ca="1" si="101"/>
        <v>383.60439245854241</v>
      </c>
      <c r="K215" s="307">
        <f t="shared" ca="1" si="102"/>
        <v>1228.2453764979998</v>
      </c>
      <c r="L215" s="304">
        <f t="shared" ca="1" si="87"/>
        <v>1286.7552350008921</v>
      </c>
      <c r="M215" s="306">
        <f t="shared" ca="1" si="103"/>
        <v>1.2297733337701195</v>
      </c>
      <c r="N215" s="304">
        <f t="shared" ca="1" si="104"/>
        <v>70.460821782760959</v>
      </c>
      <c r="P215" s="310">
        <f t="shared" ca="1" si="105"/>
        <v>23</v>
      </c>
      <c r="Q215" s="304">
        <f t="shared" ca="1" si="106"/>
        <v>0</v>
      </c>
      <c r="R215" s="306">
        <f t="shared" ca="1" si="107"/>
        <v>0</v>
      </c>
      <c r="S215" s="307">
        <f t="shared" ca="1" si="108"/>
        <v>4.2939999999999809</v>
      </c>
      <c r="T215" s="304">
        <f t="shared" ca="1" si="88"/>
        <v>42.124139999999812</v>
      </c>
      <c r="U215" s="311">
        <f t="shared" ca="1" si="89"/>
        <v>0</v>
      </c>
      <c r="V215" s="306">
        <f t="shared" ca="1" si="90"/>
        <v>1.0832454122302726</v>
      </c>
      <c r="W215" s="304">
        <f t="shared" ca="1" si="91"/>
        <v>204.39672189182329</v>
      </c>
      <c r="Y215" s="314" t="str">
        <f t="shared" ca="1" si="109"/>
        <v/>
      </c>
      <c r="Z215" s="315" t="str">
        <f t="shared" ca="1" si="110"/>
        <v/>
      </c>
      <c r="AA215" s="316" t="str">
        <f t="shared" ca="1" si="111"/>
        <v/>
      </c>
      <c r="AC215" s="310" t="e">
        <f t="shared" ca="1" si="112"/>
        <v>#N/A</v>
      </c>
      <c r="AD215" s="323" t="e">
        <f t="shared" ca="1" si="113"/>
        <v>#N/A</v>
      </c>
      <c r="AE215" s="324">
        <f t="shared" ca="1" si="92"/>
        <v>1228.2453764979998</v>
      </c>
      <c r="AG215" s="306">
        <f t="shared" ca="1" si="114"/>
        <v>-58.918648523350001</v>
      </c>
      <c r="AH215" s="304">
        <f t="shared" ca="1" si="115"/>
        <v>-49.669926288483182</v>
      </c>
    </row>
    <row r="216" spans="1:34" x14ac:dyDescent="0.2">
      <c r="A216" s="347">
        <f t="shared" ca="1" si="93"/>
        <v>0.1</v>
      </c>
      <c r="B216" s="304">
        <f t="shared" ca="1" si="94"/>
        <v>6.8999999999999533</v>
      </c>
      <c r="D216" s="306">
        <f t="shared" ca="1" si="95"/>
        <v>-15.920065056249715</v>
      </c>
      <c r="E216" s="307">
        <f t="shared" ca="1" si="96"/>
        <v>-54.669369214593083</v>
      </c>
      <c r="F216" s="304">
        <f t="shared" ca="1" si="97"/>
        <v>56.940217787752808</v>
      </c>
      <c r="G216" s="306">
        <f t="shared" ca="1" si="98"/>
        <v>96.567372155677404</v>
      </c>
      <c r="H216" s="307">
        <f t="shared" ca="1" si="99"/>
        <v>271.12538815285239</v>
      </c>
      <c r="I216" s="304">
        <f t="shared" ca="1" si="100"/>
        <v>287.80937001092923</v>
      </c>
      <c r="J216" s="306">
        <f t="shared" ca="1" si="101"/>
        <v>393.34072999939139</v>
      </c>
      <c r="K216" s="307">
        <f t="shared" ca="1" si="102"/>
        <v>1255.6312621593579</v>
      </c>
      <c r="L216" s="304">
        <f t="shared" ca="1" si="87"/>
        <v>1315.7989194357763</v>
      </c>
      <c r="M216" s="306">
        <f t="shared" ca="1" si="103"/>
        <v>1.2286333540524985</v>
      </c>
      <c r="N216" s="304">
        <f t="shared" ca="1" si="104"/>
        <v>70.395505756210767</v>
      </c>
      <c r="P216" s="310">
        <f t="shared" ca="1" si="105"/>
        <v>23</v>
      </c>
      <c r="Q216" s="304">
        <f t="shared" ca="1" si="106"/>
        <v>0</v>
      </c>
      <c r="R216" s="306">
        <f t="shared" ca="1" si="107"/>
        <v>0</v>
      </c>
      <c r="S216" s="307">
        <f t="shared" ca="1" si="108"/>
        <v>4.2939999999999809</v>
      </c>
      <c r="T216" s="304">
        <f t="shared" ca="1" si="88"/>
        <v>42.124139999999812</v>
      </c>
      <c r="U216" s="311">
        <f t="shared" ca="1" si="89"/>
        <v>0</v>
      </c>
      <c r="V216" s="306">
        <f t="shared" ca="1" si="90"/>
        <v>1.0802714546865968</v>
      </c>
      <c r="W216" s="304">
        <f t="shared" ca="1" si="91"/>
        <v>196.0162734744753</v>
      </c>
      <c r="Y216" s="314" t="str">
        <f t="shared" ca="1" si="109"/>
        <v/>
      </c>
      <c r="Z216" s="315" t="str">
        <f t="shared" ca="1" si="110"/>
        <v/>
      </c>
      <c r="AA216" s="316" t="str">
        <f t="shared" ca="1" si="111"/>
        <v/>
      </c>
      <c r="AC216" s="310" t="e">
        <f t="shared" ca="1" si="112"/>
        <v>#N/A</v>
      </c>
      <c r="AD216" s="323" t="e">
        <f t="shared" ca="1" si="113"/>
        <v>#N/A</v>
      </c>
      <c r="AE216" s="324">
        <f t="shared" ca="1" si="92"/>
        <v>1255.6312621593579</v>
      </c>
      <c r="AG216" s="306">
        <f t="shared" ca="1" si="114"/>
        <v>-56.845612429213553</v>
      </c>
      <c r="AH216" s="304">
        <f t="shared" ca="1" si="115"/>
        <v>-47.600540729348907</v>
      </c>
    </row>
    <row r="217" spans="1:34" x14ac:dyDescent="0.2">
      <c r="A217" s="347">
        <f t="shared" ca="1" si="93"/>
        <v>0.1</v>
      </c>
      <c r="B217" s="304">
        <f t="shared" ca="1" si="94"/>
        <v>6.9999999999999529</v>
      </c>
      <c r="D217" s="306">
        <f t="shared" ca="1" si="95"/>
        <v>-15.31636025418304</v>
      </c>
      <c r="E217" s="307">
        <f t="shared" ca="1" si="96"/>
        <v>-52.812662558837715</v>
      </c>
      <c r="F217" s="304">
        <f t="shared" ca="1" si="97"/>
        <v>54.988800841531152</v>
      </c>
      <c r="G217" s="306">
        <f t="shared" ca="1" si="98"/>
        <v>95.035736130259096</v>
      </c>
      <c r="H217" s="307">
        <f t="shared" ca="1" si="99"/>
        <v>265.8441218969686</v>
      </c>
      <c r="I217" s="304">
        <f t="shared" ca="1" si="100"/>
        <v>282.32054174110414</v>
      </c>
      <c r="J217" s="306">
        <f t="shared" ca="1" si="101"/>
        <v>402.92088541368821</v>
      </c>
      <c r="K217" s="307">
        <f t="shared" ca="1" si="102"/>
        <v>1282.479737661849</v>
      </c>
      <c r="L217" s="304">
        <f t="shared" ca="1" si="87"/>
        <v>1344.2840166481767</v>
      </c>
      <c r="M217" s="306">
        <f t="shared" ca="1" si="103"/>
        <v>1.2274674787257074</v>
      </c>
      <c r="N217" s="304">
        <f t="shared" ca="1" si="104"/>
        <v>70.328706020547202</v>
      </c>
      <c r="P217" s="310">
        <f t="shared" ca="1" si="105"/>
        <v>23</v>
      </c>
      <c r="Q217" s="304">
        <f t="shared" ca="1" si="106"/>
        <v>0</v>
      </c>
      <c r="R217" s="306">
        <f t="shared" ca="1" si="107"/>
        <v>0</v>
      </c>
      <c r="S217" s="307">
        <f t="shared" ca="1" si="108"/>
        <v>4.2939999999999809</v>
      </c>
      <c r="T217" s="304">
        <f t="shared" ca="1" si="88"/>
        <v>42.124139999999812</v>
      </c>
      <c r="U217" s="311">
        <f t="shared" ca="1" si="89"/>
        <v>0</v>
      </c>
      <c r="V217" s="306">
        <f t="shared" ca="1" si="90"/>
        <v>1.0773632867972966</v>
      </c>
      <c r="W217" s="304">
        <f t="shared" ca="1" si="91"/>
        <v>188.10333688425061</v>
      </c>
      <c r="Y217" s="314" t="str">
        <f t="shared" ca="1" si="109"/>
        <v/>
      </c>
      <c r="Z217" s="315" t="str">
        <f t="shared" ca="1" si="110"/>
        <v/>
      </c>
      <c r="AA217" s="316" t="str">
        <f t="shared" ca="1" si="111"/>
        <v/>
      </c>
      <c r="AC217" s="310">
        <f t="shared" ca="1" si="112"/>
        <v>6.9999999999999529</v>
      </c>
      <c r="AD217" s="323">
        <f t="shared" ca="1" si="113"/>
        <v>402.92088541368821</v>
      </c>
      <c r="AE217" s="324">
        <f t="shared" ca="1" si="92"/>
        <v>1282.479737661849</v>
      </c>
      <c r="AG217" s="306">
        <f t="shared" ca="1" si="114"/>
        <v>-54.890201440580974</v>
      </c>
      <c r="AH217" s="304">
        <f t="shared" ca="1" si="115"/>
        <v>-45.648875983809077</v>
      </c>
    </row>
    <row r="218" spans="1:34" x14ac:dyDescent="0.2">
      <c r="A218" s="347">
        <f t="shared" ca="1" si="93"/>
        <v>0.1</v>
      </c>
      <c r="B218" s="304">
        <f t="shared" ca="1" si="94"/>
        <v>7.0999999999999526</v>
      </c>
      <c r="D218" s="306">
        <f t="shared" ca="1" si="95"/>
        <v>-14.746159397408286</v>
      </c>
      <c r="E218" s="307">
        <f t="shared" ca="1" si="96"/>
        <v>-51.059533659460584</v>
      </c>
      <c r="F218" s="304">
        <f t="shared" ca="1" si="97"/>
        <v>53.146262281512904</v>
      </c>
      <c r="G218" s="306">
        <f t="shared" ca="1" si="98"/>
        <v>93.561120190518267</v>
      </c>
      <c r="H218" s="307">
        <f t="shared" ca="1" si="99"/>
        <v>260.73816853102255</v>
      </c>
      <c r="I218" s="304">
        <f t="shared" ca="1" si="100"/>
        <v>277.01638171815137</v>
      </c>
      <c r="J218" s="306">
        <f t="shared" ca="1" si="101"/>
        <v>412.35072822972705</v>
      </c>
      <c r="K218" s="307">
        <f t="shared" ca="1" si="102"/>
        <v>1308.8088521832485</v>
      </c>
      <c r="L218" s="304">
        <f t="shared" ca="1" si="87"/>
        <v>1372.2294759349904</v>
      </c>
      <c r="M218" s="306">
        <f t="shared" ca="1" si="103"/>
        <v>1.2262753912583597</v>
      </c>
      <c r="N218" s="304">
        <f t="shared" ca="1" si="104"/>
        <v>70.260404439857737</v>
      </c>
      <c r="P218" s="310">
        <f t="shared" ca="1" si="105"/>
        <v>23</v>
      </c>
      <c r="Q218" s="304">
        <f t="shared" ca="1" si="106"/>
        <v>0</v>
      </c>
      <c r="R218" s="306">
        <f t="shared" ca="1" si="107"/>
        <v>0</v>
      </c>
      <c r="S218" s="307">
        <f t="shared" ca="1" si="108"/>
        <v>4.2939999999999809</v>
      </c>
      <c r="T218" s="304">
        <f t="shared" ca="1" si="88"/>
        <v>42.124139999999812</v>
      </c>
      <c r="U218" s="311">
        <f t="shared" ca="1" si="89"/>
        <v>0</v>
      </c>
      <c r="V218" s="306">
        <f t="shared" ca="1" si="90"/>
        <v>1.0745184920896969</v>
      </c>
      <c r="W218" s="304">
        <f t="shared" ca="1" si="91"/>
        <v>180.6234648942461</v>
      </c>
      <c r="Y218" s="314" t="str">
        <f t="shared" ca="1" si="109"/>
        <v/>
      </c>
      <c r="Z218" s="315" t="str">
        <f t="shared" ca="1" si="110"/>
        <v/>
      </c>
      <c r="AA218" s="316" t="str">
        <f t="shared" ca="1" si="111"/>
        <v/>
      </c>
      <c r="AC218" s="310" t="e">
        <f t="shared" ca="1" si="112"/>
        <v>#N/A</v>
      </c>
      <c r="AD218" s="323" t="e">
        <f t="shared" ca="1" si="113"/>
        <v>#N/A</v>
      </c>
      <c r="AE218" s="324">
        <f t="shared" ca="1" si="92"/>
        <v>1308.8088521832485</v>
      </c>
      <c r="AG218" s="306">
        <f t="shared" ca="1" si="114"/>
        <v>-53.043568531147137</v>
      </c>
      <c r="AH218" s="304">
        <f t="shared" ca="1" si="115"/>
        <v>-43.806086838437693</v>
      </c>
    </row>
    <row r="219" spans="1:34" x14ac:dyDescent="0.2">
      <c r="A219" s="347">
        <f t="shared" ca="1" si="93"/>
        <v>0.1</v>
      </c>
      <c r="B219" s="304">
        <f t="shared" ca="1" si="94"/>
        <v>7.1999999999999522</v>
      </c>
      <c r="D219" s="306">
        <f t="shared" ca="1" si="95"/>
        <v>-14.206990481621085</v>
      </c>
      <c r="E219" s="307">
        <f t="shared" ca="1" si="96"/>
        <v>-49.402350657757061</v>
      </c>
      <c r="F219" s="304">
        <f t="shared" ca="1" si="97"/>
        <v>51.40457984515448</v>
      </c>
      <c r="G219" s="306">
        <f t="shared" ca="1" si="98"/>
        <v>92.140421142356161</v>
      </c>
      <c r="H219" s="307">
        <f t="shared" ca="1" si="99"/>
        <v>255.79793346524684</v>
      </c>
      <c r="I219" s="304">
        <f t="shared" ca="1" si="100"/>
        <v>271.88681463686612</v>
      </c>
      <c r="J219" s="306">
        <f t="shared" ca="1" si="101"/>
        <v>421.63580529637079</v>
      </c>
      <c r="K219" s="307">
        <f t="shared" ca="1" si="102"/>
        <v>1334.6356572830621</v>
      </c>
      <c r="L219" s="304">
        <f t="shared" ca="1" si="87"/>
        <v>1399.6532034755289</v>
      </c>
      <c r="M219" s="306">
        <f t="shared" ca="1" si="103"/>
        <v>1.2250567638863459</v>
      </c>
      <c r="N219" s="304">
        <f t="shared" ca="1" si="104"/>
        <v>70.190582234642221</v>
      </c>
      <c r="P219" s="310">
        <f t="shared" ca="1" si="105"/>
        <v>23</v>
      </c>
      <c r="Q219" s="304">
        <f t="shared" ca="1" si="106"/>
        <v>0</v>
      </c>
      <c r="R219" s="306">
        <f t="shared" ca="1" si="107"/>
        <v>0</v>
      </c>
      <c r="S219" s="307">
        <f t="shared" ca="1" si="108"/>
        <v>4.2939999999999809</v>
      </c>
      <c r="T219" s="304">
        <f t="shared" ca="1" si="88"/>
        <v>42.124139999999812</v>
      </c>
      <c r="U219" s="311">
        <f t="shared" ca="1" si="89"/>
        <v>0</v>
      </c>
      <c r="V219" s="306">
        <f t="shared" ca="1" si="90"/>
        <v>1.0717347925284459</v>
      </c>
      <c r="W219" s="304">
        <f t="shared" ca="1" si="91"/>
        <v>173.54535472159986</v>
      </c>
      <c r="Y219" s="314" t="str">
        <f t="shared" ca="1" si="109"/>
        <v/>
      </c>
      <c r="Z219" s="315" t="str">
        <f t="shared" ca="1" si="110"/>
        <v/>
      </c>
      <c r="AA219" s="316" t="str">
        <f t="shared" ca="1" si="111"/>
        <v/>
      </c>
      <c r="AC219" s="310" t="e">
        <f t="shared" ca="1" si="112"/>
        <v>#N/A</v>
      </c>
      <c r="AD219" s="323" t="e">
        <f t="shared" ca="1" si="113"/>
        <v>#N/A</v>
      </c>
      <c r="AE219" s="324">
        <f t="shared" ca="1" si="92"/>
        <v>1334.6356572830621</v>
      </c>
      <c r="AG219" s="306">
        <f t="shared" ca="1" si="114"/>
        <v>-51.297689643804596</v>
      </c>
      <c r="AH219" s="304">
        <f t="shared" ca="1" si="115"/>
        <v>-42.064151116499048</v>
      </c>
    </row>
    <row r="220" spans="1:34" x14ac:dyDescent="0.2">
      <c r="A220" s="347">
        <f t="shared" ca="1" si="93"/>
        <v>0.1</v>
      </c>
      <c r="B220" s="304">
        <f t="shared" ca="1" si="94"/>
        <v>7.2999999999999519</v>
      </c>
      <c r="D220" s="306">
        <f t="shared" ca="1" si="95"/>
        <v>-13.69660715727723</v>
      </c>
      <c r="E220" s="307">
        <f t="shared" ca="1" si="96"/>
        <v>-47.834178345178714</v>
      </c>
      <c r="F220" s="304">
        <f t="shared" ca="1" si="97"/>
        <v>49.756463555794852</v>
      </c>
      <c r="G220" s="306">
        <f t="shared" ca="1" si="98"/>
        <v>90.770760426628442</v>
      </c>
      <c r="H220" s="307">
        <f t="shared" ca="1" si="99"/>
        <v>251.01451563072897</v>
      </c>
      <c r="I220" s="304">
        <f t="shared" ca="1" si="100"/>
        <v>266.92249437946936</v>
      </c>
      <c r="J220" s="306">
        <f t="shared" ca="1" si="101"/>
        <v>430.78136437482004</v>
      </c>
      <c r="K220" s="307">
        <f t="shared" ca="1" si="102"/>
        <v>1359.9762797378608</v>
      </c>
      <c r="L220" s="304">
        <f t="shared" ca="1" si="87"/>
        <v>1426.5721381487385</v>
      </c>
      <c r="M220" s="306">
        <f t="shared" ca="1" si="103"/>
        <v>1.2238112574066178</v>
      </c>
      <c r="N220" s="304">
        <f t="shared" ca="1" si="104"/>
        <v>70.119219969997602</v>
      </c>
      <c r="P220" s="310">
        <f t="shared" ca="1" si="105"/>
        <v>23</v>
      </c>
      <c r="Q220" s="304">
        <f t="shared" ca="1" si="106"/>
        <v>0</v>
      </c>
      <c r="R220" s="306">
        <f t="shared" ca="1" si="107"/>
        <v>0</v>
      </c>
      <c r="S220" s="307">
        <f t="shared" ca="1" si="108"/>
        <v>4.2939999999999809</v>
      </c>
      <c r="T220" s="304">
        <f t="shared" ca="1" si="88"/>
        <v>42.124139999999812</v>
      </c>
      <c r="U220" s="311">
        <f t="shared" ca="1" si="89"/>
        <v>0</v>
      </c>
      <c r="V220" s="306">
        <f t="shared" ca="1" si="90"/>
        <v>1.0690100381329333</v>
      </c>
      <c r="W220" s="304">
        <f t="shared" ca="1" si="91"/>
        <v>166.84050779434966</v>
      </c>
      <c r="Y220" s="314" t="str">
        <f t="shared" ca="1" si="109"/>
        <v/>
      </c>
      <c r="Z220" s="315" t="str">
        <f t="shared" ca="1" si="110"/>
        <v/>
      </c>
      <c r="AA220" s="316" t="str">
        <f t="shared" ca="1" si="111"/>
        <v/>
      </c>
      <c r="AC220" s="310" t="e">
        <f t="shared" ca="1" si="112"/>
        <v>#N/A</v>
      </c>
      <c r="AD220" s="323" t="e">
        <f t="shared" ca="1" si="113"/>
        <v>#N/A</v>
      </c>
      <c r="AE220" s="324">
        <f t="shared" ca="1" si="92"/>
        <v>1359.9762797378608</v>
      </c>
      <c r="AG220" s="306">
        <f t="shared" ca="1" si="114"/>
        <v>-49.645272939865023</v>
      </c>
      <c r="AH220" s="304">
        <f t="shared" ca="1" si="115"/>
        <v>-40.415778929110537</v>
      </c>
    </row>
    <row r="221" spans="1:34" x14ac:dyDescent="0.2">
      <c r="A221" s="347">
        <f t="shared" ca="1" si="93"/>
        <v>0.1</v>
      </c>
      <c r="B221" s="304">
        <f t="shared" ca="1" si="94"/>
        <v>7.3999999999999515</v>
      </c>
      <c r="D221" s="306">
        <f t="shared" ca="1" si="95"/>
        <v>-13.212964311909495</v>
      </c>
      <c r="E221" s="307">
        <f t="shared" ca="1" si="96"/>
        <v>-46.348702785033652</v>
      </c>
      <c r="F221" s="304">
        <f t="shared" ca="1" si="97"/>
        <v>48.195276488087295</v>
      </c>
      <c r="G221" s="306">
        <f t="shared" ca="1" si="98"/>
        <v>89.449463995437497</v>
      </c>
      <c r="H221" s="307">
        <f t="shared" ca="1" si="99"/>
        <v>246.37964535222559</v>
      </c>
      <c r="I221" s="304">
        <f t="shared" ca="1" si="100"/>
        <v>262.11473871753094</v>
      </c>
      <c r="J221" s="306">
        <f t="shared" ca="1" si="101"/>
        <v>439.79237559592332</v>
      </c>
      <c r="K221" s="307">
        <f t="shared" ca="1" si="102"/>
        <v>1384.8459877870084</v>
      </c>
      <c r="L221" s="304">
        <f t="shared" ca="1" si="87"/>
        <v>1453.0023205494479</v>
      </c>
      <c r="M221" s="306">
        <f t="shared" ca="1" si="103"/>
        <v>1.222538520957787</v>
      </c>
      <c r="N221" s="304">
        <f t="shared" ca="1" si="104"/>
        <v>70.046297543047132</v>
      </c>
      <c r="P221" s="310">
        <f t="shared" ca="1" si="105"/>
        <v>23</v>
      </c>
      <c r="Q221" s="304">
        <f t="shared" ca="1" si="106"/>
        <v>0</v>
      </c>
      <c r="R221" s="306">
        <f t="shared" ca="1" si="107"/>
        <v>0</v>
      </c>
      <c r="S221" s="307">
        <f t="shared" ca="1" si="108"/>
        <v>4.2939999999999809</v>
      </c>
      <c r="T221" s="304">
        <f t="shared" ca="1" si="88"/>
        <v>42.124139999999812</v>
      </c>
      <c r="U221" s="311">
        <f t="shared" ca="1" si="89"/>
        <v>0</v>
      </c>
      <c r="V221" s="306">
        <f t="shared" ca="1" si="90"/>
        <v>1.0663421975535454</v>
      </c>
      <c r="W221" s="304">
        <f t="shared" ca="1" si="91"/>
        <v>160.48293189424973</v>
      </c>
      <c r="Y221" s="314" t="str">
        <f t="shared" ca="1" si="109"/>
        <v/>
      </c>
      <c r="Z221" s="315" t="str">
        <f t="shared" ca="1" si="110"/>
        <v/>
      </c>
      <c r="AA221" s="316" t="str">
        <f t="shared" ca="1" si="111"/>
        <v/>
      </c>
      <c r="AC221" s="310" t="e">
        <f t="shared" ca="1" si="112"/>
        <v>#N/A</v>
      </c>
      <c r="AD221" s="323" t="e">
        <f t="shared" ca="1" si="113"/>
        <v>#N/A</v>
      </c>
      <c r="AE221" s="324">
        <f t="shared" ca="1" si="92"/>
        <v>1384.8459877870084</v>
      </c>
      <c r="AG221" s="306">
        <f t="shared" ca="1" si="114"/>
        <v>-48.079679562468812</v>
      </c>
      <c r="AH221" s="304">
        <f t="shared" ca="1" si="115"/>
        <v>-38.854333440696415</v>
      </c>
    </row>
    <row r="222" spans="1:34" x14ac:dyDescent="0.2">
      <c r="A222" s="347">
        <f t="shared" ca="1" si="93"/>
        <v>0.1</v>
      </c>
      <c r="B222" s="304">
        <f t="shared" ca="1" si="94"/>
        <v>7.4999999999999512</v>
      </c>
      <c r="D222" s="306">
        <f t="shared" ca="1" si="95"/>
        <v>-12.754196693788392</v>
      </c>
      <c r="E222" s="307">
        <f t="shared" ca="1" si="96"/>
        <v>-44.940165322493087</v>
      </c>
      <c r="F222" s="304">
        <f t="shared" ca="1" si="97"/>
        <v>46.714965402072743</v>
      </c>
      <c r="G222" s="306">
        <f t="shared" ca="1" si="98"/>
        <v>88.174044326058663</v>
      </c>
      <c r="H222" s="307">
        <f t="shared" ca="1" si="99"/>
        <v>241.88562881997629</v>
      </c>
      <c r="I222" s="304">
        <f t="shared" ca="1" si="100"/>
        <v>257.45547095070464</v>
      </c>
      <c r="J222" s="306">
        <f t="shared" ca="1" si="101"/>
        <v>448.67355101199814</v>
      </c>
      <c r="K222" s="307">
        <f t="shared" ca="1" si="102"/>
        <v>1409.2592514956186</v>
      </c>
      <c r="L222" s="304">
        <f t="shared" ca="1" si="87"/>
        <v>1478.9589559226135</v>
      </c>
      <c r="M222" s="306">
        <f t="shared" ca="1" si="103"/>
        <v>1.2212381917874719</v>
      </c>
      <c r="N222" s="304">
        <f t="shared" ca="1" si="104"/>
        <v>69.971794169610334</v>
      </c>
      <c r="P222" s="310">
        <f t="shared" ca="1" si="105"/>
        <v>23</v>
      </c>
      <c r="Q222" s="304">
        <f t="shared" ca="1" si="106"/>
        <v>0</v>
      </c>
      <c r="R222" s="306">
        <f t="shared" ca="1" si="107"/>
        <v>0</v>
      </c>
      <c r="S222" s="307">
        <f t="shared" ca="1" si="108"/>
        <v>4.2939999999999809</v>
      </c>
      <c r="T222" s="304">
        <f t="shared" ca="1" si="88"/>
        <v>42.124139999999812</v>
      </c>
      <c r="U222" s="311">
        <f t="shared" ca="1" si="89"/>
        <v>0</v>
      </c>
      <c r="V222" s="306">
        <f t="shared" ca="1" si="90"/>
        <v>1.0637293495022222</v>
      </c>
      <c r="W222" s="304">
        <f t="shared" ca="1" si="91"/>
        <v>154.44887972855594</v>
      </c>
      <c r="Y222" s="314" t="str">
        <f t="shared" ca="1" si="109"/>
        <v/>
      </c>
      <c r="Z222" s="315" t="str">
        <f t="shared" ca="1" si="110"/>
        <v/>
      </c>
      <c r="AA222" s="316" t="str">
        <f t="shared" ca="1" si="111"/>
        <v/>
      </c>
      <c r="AC222" s="310" t="e">
        <f t="shared" ca="1" si="112"/>
        <v>#N/A</v>
      </c>
      <c r="AD222" s="323" t="e">
        <f t="shared" ca="1" si="113"/>
        <v>#N/A</v>
      </c>
      <c r="AE222" s="324">
        <f t="shared" ca="1" si="92"/>
        <v>1409.2592514956186</v>
      </c>
      <c r="AG222" s="306">
        <f t="shared" ca="1" si="114"/>
        <v>-46.594854268533098</v>
      </c>
      <c r="AH222" s="304">
        <f t="shared" ca="1" si="115"/>
        <v>-37.373761503085802</v>
      </c>
    </row>
    <row r="223" spans="1:34" x14ac:dyDescent="0.2">
      <c r="A223" s="347">
        <f t="shared" ca="1" si="93"/>
        <v>0.1</v>
      </c>
      <c r="B223" s="304">
        <f t="shared" ca="1" si="94"/>
        <v>7.5999999999999508</v>
      </c>
      <c r="D223" s="306">
        <f t="shared" ca="1" si="95"/>
        <v>-12.318600150095975</v>
      </c>
      <c r="E223" s="307">
        <f t="shared" ca="1" si="96"/>
        <v>-43.603304665364107</v>
      </c>
      <c r="F223" s="304">
        <f t="shared" ca="1" si="97"/>
        <v>45.309999860941382</v>
      </c>
      <c r="G223" s="306">
        <f t="shared" ca="1" si="98"/>
        <v>86.942184311049061</v>
      </c>
      <c r="H223" s="307">
        <f t="shared" ca="1" si="99"/>
        <v>237.52529835343989</v>
      </c>
      <c r="I223" s="304">
        <f t="shared" ca="1" si="100"/>
        <v>252.9371676339147</v>
      </c>
      <c r="J223" s="306">
        <f t="shared" ca="1" si="101"/>
        <v>457.42936244385351</v>
      </c>
      <c r="K223" s="307">
        <f t="shared" ca="1" si="102"/>
        <v>1433.2297978542895</v>
      </c>
      <c r="L223" s="304">
        <f t="shared" ca="1" si="87"/>
        <v>1504.4564716478965</v>
      </c>
      <c r="M223" s="306">
        <f t="shared" ca="1" si="103"/>
        <v>1.2199098950062801</v>
      </c>
      <c r="N223" s="304">
        <f t="shared" ca="1" si="104"/>
        <v>69.895688370107237</v>
      </c>
      <c r="P223" s="310">
        <f t="shared" ca="1" si="105"/>
        <v>23</v>
      </c>
      <c r="Q223" s="304">
        <f t="shared" ca="1" si="106"/>
        <v>0</v>
      </c>
      <c r="R223" s="306">
        <f t="shared" ca="1" si="107"/>
        <v>0</v>
      </c>
      <c r="S223" s="307">
        <f t="shared" ca="1" si="108"/>
        <v>4.2939999999999809</v>
      </c>
      <c r="T223" s="304">
        <f t="shared" ca="1" si="88"/>
        <v>42.124139999999812</v>
      </c>
      <c r="U223" s="311">
        <f t="shared" ca="1" si="89"/>
        <v>0</v>
      </c>
      <c r="V223" s="306">
        <f t="shared" ca="1" si="90"/>
        <v>1.0611696749458388</v>
      </c>
      <c r="W223" s="304">
        <f t="shared" ca="1" si="91"/>
        <v>148.71661890910605</v>
      </c>
      <c r="Y223" s="314" t="str">
        <f t="shared" ca="1" si="109"/>
        <v/>
      </c>
      <c r="Z223" s="315" t="str">
        <f t="shared" ca="1" si="110"/>
        <v/>
      </c>
      <c r="AA223" s="316" t="str">
        <f t="shared" ca="1" si="111"/>
        <v/>
      </c>
      <c r="AC223" s="310" t="e">
        <f t="shared" ca="1" si="112"/>
        <v>#N/A</v>
      </c>
      <c r="AD223" s="323" t="e">
        <f t="shared" ca="1" si="113"/>
        <v>#N/A</v>
      </c>
      <c r="AE223" s="324">
        <f t="shared" ca="1" si="92"/>
        <v>1433.2297978542895</v>
      </c>
      <c r="AG223" s="306">
        <f t="shared" ca="1" si="114"/>
        <v>-45.185264544281459</v>
      </c>
      <c r="AH223" s="304">
        <f t="shared" ca="1" si="115"/>
        <v>-35.968532773301497</v>
      </c>
    </row>
    <row r="224" spans="1:34" x14ac:dyDescent="0.2">
      <c r="A224" s="347">
        <f t="shared" ca="1" si="93"/>
        <v>0.1</v>
      </c>
      <c r="B224" s="304">
        <f t="shared" ca="1" si="94"/>
        <v>7.6999999999999504</v>
      </c>
      <c r="D224" s="306">
        <f t="shared" ca="1" si="95"/>
        <v>-11.904615119196075</v>
      </c>
      <c r="E224" s="307">
        <f t="shared" ca="1" si="96"/>
        <v>-42.333305923089931</v>
      </c>
      <c r="F224" s="304">
        <f t="shared" ca="1" si="97"/>
        <v>43.975318663019522</v>
      </c>
      <c r="G224" s="306">
        <f t="shared" ca="1" si="98"/>
        <v>85.751722799129453</v>
      </c>
      <c r="H224" s="307">
        <f t="shared" ca="1" si="99"/>
        <v>233.29196776113091</v>
      </c>
      <c r="I224" s="304">
        <f t="shared" ca="1" si="100"/>
        <v>248.55281166158488</v>
      </c>
      <c r="J224" s="306">
        <f t="shared" ca="1" si="101"/>
        <v>466.06405779936244</v>
      </c>
      <c r="K224" s="307">
        <f t="shared" ca="1" si="102"/>
        <v>1456.7706611600181</v>
      </c>
      <c r="L224" s="304">
        <f t="shared" ca="1" si="87"/>
        <v>1529.508569831828</v>
      </c>
      <c r="M224" s="306">
        <f t="shared" ca="1" si="103"/>
        <v>1.2185532433282817</v>
      </c>
      <c r="N224" s="304">
        <f t="shared" ca="1" si="104"/>
        <v>69.81795795468858</v>
      </c>
      <c r="P224" s="310">
        <f t="shared" ca="1" si="105"/>
        <v>23</v>
      </c>
      <c r="Q224" s="304">
        <f t="shared" ca="1" si="106"/>
        <v>0</v>
      </c>
      <c r="R224" s="306">
        <f t="shared" ca="1" si="107"/>
        <v>0</v>
      </c>
      <c r="S224" s="307">
        <f t="shared" ca="1" si="108"/>
        <v>4.2939999999999809</v>
      </c>
      <c r="T224" s="304">
        <f t="shared" ca="1" si="88"/>
        <v>42.124139999999812</v>
      </c>
      <c r="U224" s="311">
        <f t="shared" ca="1" si="89"/>
        <v>0</v>
      </c>
      <c r="V224" s="306">
        <f t="shared" ca="1" si="90"/>
        <v>1.05866144998219</v>
      </c>
      <c r="W224" s="304">
        <f t="shared" ca="1" si="91"/>
        <v>143.26622908473129</v>
      </c>
      <c r="Y224" s="314" t="str">
        <f t="shared" ca="1" si="109"/>
        <v/>
      </c>
      <c r="Z224" s="315" t="str">
        <f t="shared" ca="1" si="110"/>
        <v/>
      </c>
      <c r="AA224" s="316" t="str">
        <f t="shared" ca="1" si="111"/>
        <v/>
      </c>
      <c r="AC224" s="310" t="e">
        <f t="shared" ca="1" si="112"/>
        <v>#N/A</v>
      </c>
      <c r="AD224" s="323" t="e">
        <f t="shared" ca="1" si="113"/>
        <v>#N/A</v>
      </c>
      <c r="AE224" s="324">
        <f t="shared" ca="1" si="92"/>
        <v>1456.7706611600181</v>
      </c>
      <c r="AG224" s="306">
        <f t="shared" ca="1" si="114"/>
        <v>-43.845847034888706</v>
      </c>
      <c r="AH224" s="304">
        <f t="shared" ca="1" si="115"/>
        <v>-34.633586145576785</v>
      </c>
    </row>
    <row r="225" spans="1:34" x14ac:dyDescent="0.2">
      <c r="A225" s="347">
        <f t="shared" ca="1" si="93"/>
        <v>0.1</v>
      </c>
      <c r="B225" s="304">
        <f t="shared" ca="1" si="94"/>
        <v>7.7999999999999501</v>
      </c>
      <c r="D225" s="306">
        <f t="shared" ca="1" si="95"/>
        <v>-11.510812071685713</v>
      </c>
      <c r="E225" s="307">
        <f t="shared" ca="1" si="96"/>
        <v>-41.125755661522419</v>
      </c>
      <c r="F225" s="304">
        <f t="shared" ca="1" si="97"/>
        <v>42.706282597305389</v>
      </c>
      <c r="G225" s="306">
        <f t="shared" ca="1" si="98"/>
        <v>84.60064159196088</v>
      </c>
      <c r="H225" s="307">
        <f t="shared" ca="1" si="99"/>
        <v>229.17939219497867</v>
      </c>
      <c r="I225" s="304">
        <f t="shared" ca="1" si="100"/>
        <v>244.29585007656451</v>
      </c>
      <c r="J225" s="306">
        <f t="shared" ca="1" si="101"/>
        <v>474.58167601891694</v>
      </c>
      <c r="K225" s="307">
        <f t="shared" ca="1" si="102"/>
        <v>1479.8942291578237</v>
      </c>
      <c r="L225" s="304">
        <f t="shared" ca="1" si="87"/>
        <v>1554.1282754996619</v>
      </c>
      <c r="M225" s="306">
        <f t="shared" ca="1" si="103"/>
        <v>1.2171678367977807</v>
      </c>
      <c r="N225" s="304">
        <f t="shared" ca="1" si="104"/>
        <v>69.738580007581007</v>
      </c>
      <c r="P225" s="310">
        <f t="shared" ca="1" si="105"/>
        <v>23</v>
      </c>
      <c r="Q225" s="304">
        <f t="shared" ca="1" si="106"/>
        <v>0</v>
      </c>
      <c r="R225" s="306">
        <f t="shared" ca="1" si="107"/>
        <v>0</v>
      </c>
      <c r="S225" s="307">
        <f t="shared" ca="1" si="108"/>
        <v>4.2939999999999809</v>
      </c>
      <c r="T225" s="304">
        <f t="shared" ca="1" si="88"/>
        <v>42.124139999999812</v>
      </c>
      <c r="U225" s="311">
        <f t="shared" ca="1" si="89"/>
        <v>0</v>
      </c>
      <c r="V225" s="306">
        <f t="shared" ca="1" si="90"/>
        <v>1.0562030393280561</v>
      </c>
      <c r="W225" s="304">
        <f t="shared" ca="1" si="91"/>
        <v>138.07942261221126</v>
      </c>
      <c r="Y225" s="314" t="str">
        <f t="shared" ca="1" si="109"/>
        <v/>
      </c>
      <c r="Z225" s="315" t="str">
        <f t="shared" ca="1" si="110"/>
        <v/>
      </c>
      <c r="AA225" s="316" t="str">
        <f t="shared" ca="1" si="111"/>
        <v/>
      </c>
      <c r="AC225" s="310" t="e">
        <f t="shared" ca="1" si="112"/>
        <v>#N/A</v>
      </c>
      <c r="AD225" s="323" t="e">
        <f t="shared" ca="1" si="113"/>
        <v>#N/A</v>
      </c>
      <c r="AE225" s="324">
        <f t="shared" ca="1" si="92"/>
        <v>1479.8942291578237</v>
      </c>
      <c r="AG225" s="306">
        <f t="shared" ca="1" si="114"/>
        <v>-42.571960297560814</v>
      </c>
      <c r="AH225" s="304">
        <f t="shared" ca="1" si="115"/>
        <v>-33.364282506924063</v>
      </c>
    </row>
    <row r="226" spans="1:34" x14ac:dyDescent="0.2">
      <c r="A226" s="347">
        <f t="shared" ca="1" si="93"/>
        <v>0.1</v>
      </c>
      <c r="B226" s="304">
        <f t="shared" ca="1" si="94"/>
        <v>7.8999999999999497</v>
      </c>
      <c r="D226" s="306">
        <f t="shared" ca="1" si="95"/>
        <v>-11.135878640788725</v>
      </c>
      <c r="E226" s="307">
        <f t="shared" ca="1" si="96"/>
        <v>-39.976602172618968</v>
      </c>
      <c r="F226" s="304">
        <f t="shared" ca="1" si="97"/>
        <v>41.498632680730793</v>
      </c>
      <c r="G226" s="306">
        <f t="shared" ca="1" si="98"/>
        <v>83.487053727882014</v>
      </c>
      <c r="H226" s="307">
        <f t="shared" ca="1" si="99"/>
        <v>225.18173197771677</v>
      </c>
      <c r="I226" s="304">
        <f t="shared" ca="1" si="100"/>
        <v>240.16015605559247</v>
      </c>
      <c r="J226" s="306">
        <f t="shared" ca="1" si="101"/>
        <v>482.98606078490906</v>
      </c>
      <c r="K226" s="307">
        <f t="shared" ca="1" si="102"/>
        <v>1502.6122853664585</v>
      </c>
      <c r="L226" s="304">
        <f t="shared" ca="1" si="87"/>
        <v>1578.3279808223433</v>
      </c>
      <c r="M226" s="306">
        <f t="shared" ca="1" si="103"/>
        <v>1.2157532625021641</v>
      </c>
      <c r="N226" s="304">
        <f t="shared" ca="1" si="104"/>
        <v>69.657530870634488</v>
      </c>
      <c r="P226" s="310">
        <f t="shared" ca="1" si="105"/>
        <v>23</v>
      </c>
      <c r="Q226" s="304">
        <f t="shared" ca="1" si="106"/>
        <v>0</v>
      </c>
      <c r="R226" s="306">
        <f t="shared" ca="1" si="107"/>
        <v>0</v>
      </c>
      <c r="S226" s="307">
        <f t="shared" ca="1" si="108"/>
        <v>4.2939999999999809</v>
      </c>
      <c r="T226" s="304">
        <f t="shared" ca="1" si="88"/>
        <v>42.124139999999812</v>
      </c>
      <c r="U226" s="311">
        <f t="shared" ca="1" si="89"/>
        <v>0</v>
      </c>
      <c r="V226" s="306">
        <f t="shared" ca="1" si="90"/>
        <v>1.053792890357178</v>
      </c>
      <c r="W226" s="304">
        <f t="shared" ca="1" si="91"/>
        <v>133.13938568496238</v>
      </c>
      <c r="Y226" s="314" t="str">
        <f t="shared" ca="1" si="109"/>
        <v/>
      </c>
      <c r="Z226" s="315" t="str">
        <f t="shared" ca="1" si="110"/>
        <v/>
      </c>
      <c r="AA226" s="316" t="str">
        <f t="shared" ca="1" si="111"/>
        <v/>
      </c>
      <c r="AC226" s="310" t="e">
        <f t="shared" ca="1" si="112"/>
        <v>#N/A</v>
      </c>
      <c r="AD226" s="323" t="e">
        <f t="shared" ca="1" si="113"/>
        <v>#N/A</v>
      </c>
      <c r="AE226" s="324">
        <f t="shared" ca="1" si="92"/>
        <v>1502.6122853664585</v>
      </c>
      <c r="AG226" s="306">
        <f t="shared" ca="1" si="114"/>
        <v>-41.359343036222519</v>
      </c>
      <c r="AH226" s="304">
        <f t="shared" ca="1" si="115"/>
        <v>-32.156362974432199</v>
      </c>
    </row>
    <row r="227" spans="1:34" x14ac:dyDescent="0.2">
      <c r="A227" s="347">
        <f t="shared" ca="1" si="93"/>
        <v>0.1</v>
      </c>
      <c r="B227" s="304">
        <f t="shared" ca="1" si="94"/>
        <v>7.9999999999999494</v>
      </c>
      <c r="D227" s="306">
        <f t="shared" ca="1" si="95"/>
        <v>-10.77860822097786</v>
      </c>
      <c r="E227" s="307">
        <f t="shared" ca="1" si="96"/>
        <v>-38.882120276517348</v>
      </c>
      <c r="F227" s="304">
        <f t="shared" ca="1" si="97"/>
        <v>40.348453159680027</v>
      </c>
      <c r="G227" s="306">
        <f t="shared" ca="1" si="98"/>
        <v>82.409192905784224</v>
      </c>
      <c r="H227" s="307">
        <f t="shared" ca="1" si="99"/>
        <v>221.29351995006502</v>
      </c>
      <c r="I227" s="304">
        <f t="shared" ca="1" si="100"/>
        <v>236.13999459488556</v>
      </c>
      <c r="J227" s="306">
        <f t="shared" ca="1" si="101"/>
        <v>491.28087311659237</v>
      </c>
      <c r="K227" s="307">
        <f t="shared" ca="1" si="102"/>
        <v>1524.9360479628476</v>
      </c>
      <c r="L227" s="304">
        <f t="shared" ca="1" si="87"/>
        <v>1602.1194857646385</v>
      </c>
      <c r="M227" s="306">
        <f t="shared" ca="1" si="103"/>
        <v>1.2143090942705721</v>
      </c>
      <c r="N227" s="304">
        <f t="shared" ca="1" si="104"/>
        <v>69.57478612605739</v>
      </c>
      <c r="P227" s="310">
        <f t="shared" ca="1" si="105"/>
        <v>23</v>
      </c>
      <c r="Q227" s="304">
        <f t="shared" ca="1" si="106"/>
        <v>0</v>
      </c>
      <c r="R227" s="306">
        <f t="shared" ca="1" si="107"/>
        <v>0</v>
      </c>
      <c r="S227" s="307">
        <f t="shared" ca="1" si="108"/>
        <v>4.2939999999999809</v>
      </c>
      <c r="T227" s="304">
        <f t="shared" ca="1" si="88"/>
        <v>42.124139999999812</v>
      </c>
      <c r="U227" s="311">
        <f t="shared" ca="1" si="89"/>
        <v>0</v>
      </c>
      <c r="V227" s="306">
        <f t="shared" ca="1" si="90"/>
        <v>1.051429527633251</v>
      </c>
      <c r="W227" s="304">
        <f t="shared" ca="1" si="91"/>
        <v>128.43063728620407</v>
      </c>
      <c r="Y227" s="314" t="str">
        <f t="shared" ca="1" si="109"/>
        <v/>
      </c>
      <c r="Z227" s="315" t="str">
        <f t="shared" ca="1" si="110"/>
        <v/>
      </c>
      <c r="AA227" s="316" t="str">
        <f t="shared" ca="1" si="111"/>
        <v/>
      </c>
      <c r="AC227" s="310">
        <f t="shared" ca="1" si="112"/>
        <v>7.9999999999999494</v>
      </c>
      <c r="AD227" s="323">
        <f t="shared" ca="1" si="113"/>
        <v>491.28087311659237</v>
      </c>
      <c r="AE227" s="324">
        <f t="shared" ca="1" si="92"/>
        <v>1524.9360479628476</v>
      </c>
      <c r="AG227" s="306">
        <f t="shared" ca="1" si="114"/>
        <v>-40.20407710033966</v>
      </c>
      <c r="AH227" s="304">
        <f t="shared" ca="1" si="115"/>
        <v>-31.005911896824166</v>
      </c>
    </row>
    <row r="228" spans="1:34" x14ac:dyDescent="0.2">
      <c r="A228" s="347">
        <f t="shared" ca="1" si="93"/>
        <v>0.1</v>
      </c>
      <c r="B228" s="304">
        <f t="shared" ca="1" si="94"/>
        <v>8.0999999999999499</v>
      </c>
      <c r="D228" s="306">
        <f t="shared" ca="1" si="95"/>
        <v>-10.437889845834123</v>
      </c>
      <c r="E228" s="307">
        <f t="shared" ca="1" si="96"/>
        <v>-37.83888007259624</v>
      </c>
      <c r="F228" s="304">
        <f t="shared" ca="1" si="97"/>
        <v>39.252138662524978</v>
      </c>
      <c r="G228" s="306">
        <f t="shared" ca="1" si="98"/>
        <v>81.365403921200809</v>
      </c>
      <c r="H228" s="307">
        <f t="shared" ca="1" si="99"/>
        <v>217.50963194280538</v>
      </c>
      <c r="I228" s="304">
        <f t="shared" ca="1" si="100"/>
        <v>232.22999148076207</v>
      </c>
      <c r="J228" s="306">
        <f t="shared" ca="1" si="101"/>
        <v>499.46960295794162</v>
      </c>
      <c r="K228" s="307">
        <f t="shared" ca="1" si="102"/>
        <v>1546.8762055574912</v>
      </c>
      <c r="L228" s="304">
        <f t="shared" ca="1" si="87"/>
        <v>1625.5140354973578</v>
      </c>
      <c r="M228" s="306">
        <f t="shared" ca="1" si="103"/>
        <v>1.2128348923580947</v>
      </c>
      <c r="N228" s="304">
        <f t="shared" ca="1" si="104"/>
        <v>69.490320578322326</v>
      </c>
      <c r="P228" s="310">
        <f t="shared" ca="1" si="105"/>
        <v>23</v>
      </c>
      <c r="Q228" s="304">
        <f t="shared" ca="1" si="106"/>
        <v>0</v>
      </c>
      <c r="R228" s="306">
        <f t="shared" ca="1" si="107"/>
        <v>0</v>
      </c>
      <c r="S228" s="307">
        <f t="shared" ca="1" si="108"/>
        <v>4.2939999999999809</v>
      </c>
      <c r="T228" s="304">
        <f t="shared" ca="1" si="88"/>
        <v>42.124139999999812</v>
      </c>
      <c r="U228" s="311">
        <f t="shared" ca="1" si="89"/>
        <v>0</v>
      </c>
      <c r="V228" s="306">
        <f t="shared" ca="1" si="90"/>
        <v>1.0491115478893245</v>
      </c>
      <c r="W228" s="304">
        <f t="shared" ca="1" si="91"/>
        <v>123.93890370964191</v>
      </c>
      <c r="Y228" s="314" t="str">
        <f t="shared" ca="1" si="109"/>
        <v/>
      </c>
      <c r="Z228" s="315" t="str">
        <f t="shared" ca="1" si="110"/>
        <v/>
      </c>
      <c r="AA228" s="316" t="str">
        <f t="shared" ca="1" si="111"/>
        <v/>
      </c>
      <c r="AC228" s="310" t="e">
        <f t="shared" ca="1" si="112"/>
        <v>#N/A</v>
      </c>
      <c r="AD228" s="323" t="e">
        <f t="shared" ca="1" si="113"/>
        <v>#N/A</v>
      </c>
      <c r="AE228" s="324">
        <f t="shared" ca="1" si="92"/>
        <v>1546.8762055574912</v>
      </c>
      <c r="AG228" s="306">
        <f t="shared" ca="1" si="114"/>
        <v>-39.102554634630501</v>
      </c>
      <c r="AH228" s="304">
        <f t="shared" ca="1" si="115"/>
        <v>-29.909324007034151</v>
      </c>
    </row>
    <row r="229" spans="1:34" x14ac:dyDescent="0.2">
      <c r="A229" s="347">
        <f t="shared" ca="1" si="93"/>
        <v>0.1</v>
      </c>
      <c r="B229" s="304">
        <f t="shared" ca="1" si="94"/>
        <v>8.1999999999999496</v>
      </c>
      <c r="D229" s="306">
        <f t="shared" ca="1" si="95"/>
        <v>-10.112699183159936</v>
      </c>
      <c r="E229" s="307">
        <f t="shared" ca="1" si="96"/>
        <v>-36.843719139496457</v>
      </c>
      <c r="F229" s="304">
        <f t="shared" ca="1" si="97"/>
        <v>38.206364977568612</v>
      </c>
      <c r="G229" s="306">
        <f t="shared" ca="1" si="98"/>
        <v>80.35413400288482</v>
      </c>
      <c r="H229" s="307">
        <f t="shared" ca="1" si="99"/>
        <v>213.82526002885575</v>
      </c>
      <c r="I229" s="304">
        <f t="shared" ca="1" si="100"/>
        <v>228.42510518277396</v>
      </c>
      <c r="J229" s="306">
        <f t="shared" ca="1" si="101"/>
        <v>507.55557985414589</v>
      </c>
      <c r="K229" s="307">
        <f t="shared" ca="1" si="102"/>
        <v>1568.4429501560742</v>
      </c>
      <c r="L229" s="304">
        <f t="shared" ca="1" si="87"/>
        <v>1648.5223548788679</v>
      </c>
      <c r="M229" s="306">
        <f t="shared" ca="1" si="103"/>
        <v>1.2113302031151743</v>
      </c>
      <c r="N229" s="304">
        <f t="shared" ca="1" si="104"/>
        <v>69.404108235224257</v>
      </c>
      <c r="P229" s="310">
        <f t="shared" ca="1" si="105"/>
        <v>23</v>
      </c>
      <c r="Q229" s="304">
        <f t="shared" ca="1" si="106"/>
        <v>0</v>
      </c>
      <c r="R229" s="306">
        <f t="shared" ca="1" si="107"/>
        <v>0</v>
      </c>
      <c r="S229" s="307">
        <f t="shared" ca="1" si="108"/>
        <v>4.2939999999999809</v>
      </c>
      <c r="T229" s="304">
        <f t="shared" ca="1" si="88"/>
        <v>42.124139999999812</v>
      </c>
      <c r="U229" s="311">
        <f t="shared" ca="1" si="89"/>
        <v>0</v>
      </c>
      <c r="V229" s="306">
        <f t="shared" ca="1" si="90"/>
        <v>1.0468376154105008</v>
      </c>
      <c r="W229" s="304">
        <f t="shared" ca="1" si="91"/>
        <v>119.6510067080593</v>
      </c>
      <c r="Y229" s="314" t="str">
        <f t="shared" ca="1" si="109"/>
        <v/>
      </c>
      <c r="Z229" s="315" t="str">
        <f t="shared" ca="1" si="110"/>
        <v/>
      </c>
      <c r="AA229" s="316" t="str">
        <f t="shared" ca="1" si="111"/>
        <v/>
      </c>
      <c r="AC229" s="310" t="e">
        <f t="shared" ca="1" si="112"/>
        <v>#N/A</v>
      </c>
      <c r="AD229" s="323" t="e">
        <f t="shared" ca="1" si="113"/>
        <v>#N/A</v>
      </c>
      <c r="AE229" s="324">
        <f t="shared" ca="1" si="92"/>
        <v>1568.4429501560742</v>
      </c>
      <c r="AG229" s="306">
        <f t="shared" ca="1" si="114"/>
        <v>-38.051448854052964</v>
      </c>
      <c r="AH229" s="304">
        <f t="shared" ca="1" si="115"/>
        <v>-28.863275200196195</v>
      </c>
    </row>
    <row r="230" spans="1:34" x14ac:dyDescent="0.2">
      <c r="A230" s="347">
        <f t="shared" ca="1" si="93"/>
        <v>0.1</v>
      </c>
      <c r="B230" s="304">
        <f t="shared" ca="1" si="94"/>
        <v>8.2999999999999492</v>
      </c>
      <c r="D230" s="306">
        <f t="shared" ca="1" si="95"/>
        <v>-9.8020905081398215</v>
      </c>
      <c r="E230" s="307">
        <f t="shared" ca="1" si="96"/>
        <v>-35.893717754386216</v>
      </c>
      <c r="F230" s="304">
        <f t="shared" ca="1" si="97"/>
        <v>37.20806300469436</v>
      </c>
      <c r="G230" s="306">
        <f t="shared" ca="1" si="98"/>
        <v>79.373924952070837</v>
      </c>
      <c r="H230" s="307">
        <f t="shared" ca="1" si="99"/>
        <v>210.23588825341713</v>
      </c>
      <c r="I230" s="304">
        <f t="shared" ca="1" si="100"/>
        <v>224.72060135199058</v>
      </c>
      <c r="J230" s="306">
        <f t="shared" ca="1" si="101"/>
        <v>515.54198280189371</v>
      </c>
      <c r="K230" s="307">
        <f t="shared" ca="1" si="102"/>
        <v>1589.6460075701877</v>
      </c>
      <c r="L230" s="304">
        <f t="shared" ca="1" si="87"/>
        <v>1671.1546802780244</v>
      </c>
      <c r="M230" s="306">
        <f t="shared" ca="1" si="103"/>
        <v>1.209794558641857</v>
      </c>
      <c r="N230" s="304">
        <f t="shared" ca="1" si="104"/>
        <v>69.316122288070588</v>
      </c>
      <c r="P230" s="310">
        <f t="shared" ca="1" si="105"/>
        <v>23</v>
      </c>
      <c r="Q230" s="304">
        <f t="shared" ca="1" si="106"/>
        <v>0</v>
      </c>
      <c r="R230" s="306">
        <f t="shared" ca="1" si="107"/>
        <v>0</v>
      </c>
      <c r="S230" s="307">
        <f t="shared" ca="1" si="108"/>
        <v>4.2939999999999809</v>
      </c>
      <c r="T230" s="304">
        <f t="shared" ca="1" si="88"/>
        <v>42.124139999999812</v>
      </c>
      <c r="U230" s="311">
        <f t="shared" ca="1" si="89"/>
        <v>0</v>
      </c>
      <c r="V230" s="306">
        <f t="shared" ca="1" si="90"/>
        <v>1.0446064577815983</v>
      </c>
      <c r="W230" s="304">
        <f t="shared" ca="1" si="91"/>
        <v>115.55476359862888</v>
      </c>
      <c r="Y230" s="314" t="str">
        <f t="shared" ca="1" si="109"/>
        <v/>
      </c>
      <c r="Z230" s="315" t="str">
        <f t="shared" ca="1" si="110"/>
        <v/>
      </c>
      <c r="AA230" s="316" t="str">
        <f t="shared" ca="1" si="111"/>
        <v/>
      </c>
      <c r="AC230" s="310" t="e">
        <f t="shared" ca="1" si="112"/>
        <v>#N/A</v>
      </c>
      <c r="AD230" s="323" t="e">
        <f t="shared" ca="1" si="113"/>
        <v>#N/A</v>
      </c>
      <c r="AE230" s="324">
        <f t="shared" ca="1" si="92"/>
        <v>1589.6460075701877</v>
      </c>
      <c r="AG230" s="306">
        <f t="shared" ca="1" si="114"/>
        <v>-37.04768799236016</v>
      </c>
      <c r="AH230" s="304">
        <f t="shared" ca="1" si="115"/>
        <v>-27.8646964853423</v>
      </c>
    </row>
    <row r="231" spans="1:34" x14ac:dyDescent="0.2">
      <c r="A231" s="347">
        <f t="shared" ca="1" si="93"/>
        <v>0.1</v>
      </c>
      <c r="B231" s="304">
        <f t="shared" ca="1" si="94"/>
        <v>8.3999999999999488</v>
      </c>
      <c r="D231" s="306">
        <f t="shared" ca="1" si="95"/>
        <v>-9.5051895346074122</v>
      </c>
      <c r="E231" s="307">
        <f t="shared" ca="1" si="96"/>
        <v>-34.986176761221607</v>
      </c>
      <c r="F231" s="304">
        <f t="shared" ca="1" si="97"/>
        <v>36.254395491529756</v>
      </c>
      <c r="G231" s="306">
        <f t="shared" ca="1" si="98"/>
        <v>78.423405998610093</v>
      </c>
      <c r="H231" s="307">
        <f t="shared" ca="1" si="99"/>
        <v>206.73727057729496</v>
      </c>
      <c r="I231" s="304">
        <f t="shared" ca="1" si="100"/>
        <v>221.11202964599755</v>
      </c>
      <c r="J231" s="306">
        <f t="shared" ca="1" si="101"/>
        <v>523.43184934942781</v>
      </c>
      <c r="K231" s="307">
        <f t="shared" ca="1" si="102"/>
        <v>1610.4946655117233</v>
      </c>
      <c r="L231" s="304">
        <f t="shared" ca="1" si="87"/>
        <v>1693.4207889816043</v>
      </c>
      <c r="M231" s="306">
        <f t="shared" ca="1" si="103"/>
        <v>1.2082274764265075</v>
      </c>
      <c r="N231" s="304">
        <f t="shared" ca="1" si="104"/>
        <v>69.226335090981038</v>
      </c>
      <c r="P231" s="310">
        <f t="shared" ca="1" si="105"/>
        <v>23</v>
      </c>
      <c r="Q231" s="304">
        <f t="shared" ca="1" si="106"/>
        <v>0</v>
      </c>
      <c r="R231" s="306">
        <f t="shared" ca="1" si="107"/>
        <v>0</v>
      </c>
      <c r="S231" s="307">
        <f t="shared" ca="1" si="108"/>
        <v>4.2939999999999809</v>
      </c>
      <c r="T231" s="304">
        <f t="shared" ca="1" si="88"/>
        <v>42.124139999999812</v>
      </c>
      <c r="U231" s="311">
        <f t="shared" ca="1" si="89"/>
        <v>0</v>
      </c>
      <c r="V231" s="306">
        <f t="shared" ca="1" si="90"/>
        <v>1.0424168619656495</v>
      </c>
      <c r="W231" s="304">
        <f t="shared" ca="1" si="91"/>
        <v>111.63889788144057</v>
      </c>
      <c r="Y231" s="314" t="str">
        <f t="shared" ca="1" si="109"/>
        <v/>
      </c>
      <c r="Z231" s="315" t="str">
        <f t="shared" ca="1" si="110"/>
        <v/>
      </c>
      <c r="AA231" s="316" t="str">
        <f t="shared" ca="1" si="111"/>
        <v/>
      </c>
      <c r="AC231" s="310" t="e">
        <f t="shared" ca="1" si="112"/>
        <v>#N/A</v>
      </c>
      <c r="AD231" s="323" t="e">
        <f t="shared" ca="1" si="113"/>
        <v>#N/A</v>
      </c>
      <c r="AE231" s="324">
        <f t="shared" ca="1" si="92"/>
        <v>1610.4946655117233</v>
      </c>
      <c r="AG231" s="306">
        <f t="shared" ca="1" si="114"/>
        <v>-36.088432035026614</v>
      </c>
      <c r="AH231" s="304">
        <f t="shared" ca="1" si="115"/>
        <v>-26.910750721618395</v>
      </c>
    </row>
    <row r="232" spans="1:34" x14ac:dyDescent="0.2">
      <c r="A232" s="347">
        <f t="shared" ca="1" si="93"/>
        <v>0.1</v>
      </c>
      <c r="B232" s="304">
        <f t="shared" ca="1" si="94"/>
        <v>8.4999999999999485</v>
      </c>
      <c r="D232" s="306">
        <f t="shared" ca="1" si="95"/>
        <v>-9.2211870008191905</v>
      </c>
      <c r="E232" s="307">
        <f t="shared" ca="1" si="96"/>
        <v>-34.118597768196629</v>
      </c>
      <c r="F232" s="304">
        <f t="shared" ca="1" si="97"/>
        <v>35.342736217956706</v>
      </c>
      <c r="G232" s="306">
        <f t="shared" ca="1" si="98"/>
        <v>77.501287298528169</v>
      </c>
      <c r="H232" s="307">
        <f t="shared" ca="1" si="99"/>
        <v>203.32541080047531</v>
      </c>
      <c r="I232" s="304">
        <f t="shared" ca="1" si="100"/>
        <v>217.59520263579122</v>
      </c>
      <c r="J232" s="306">
        <f t="shared" ca="1" si="101"/>
        <v>531.22808401428472</v>
      </c>
      <c r="K232" s="307">
        <f t="shared" ca="1" si="102"/>
        <v>1630.9977995806119</v>
      </c>
      <c r="L232" s="304">
        <f t="shared" ca="1" si="87"/>
        <v>1715.3300264037489</v>
      </c>
      <c r="M232" s="306">
        <f t="shared" ca="1" si="103"/>
        <v>1.2066284589685661</v>
      </c>
      <c r="N232" s="304">
        <f t="shared" ca="1" si="104"/>
        <v>69.134718139273261</v>
      </c>
      <c r="P232" s="310">
        <f t="shared" ca="1" si="105"/>
        <v>23</v>
      </c>
      <c r="Q232" s="304">
        <f t="shared" ca="1" si="106"/>
        <v>0</v>
      </c>
      <c r="R232" s="306">
        <f t="shared" ca="1" si="107"/>
        <v>0</v>
      </c>
      <c r="S232" s="307">
        <f t="shared" ca="1" si="108"/>
        <v>4.2939999999999809</v>
      </c>
      <c r="T232" s="304">
        <f t="shared" ca="1" si="88"/>
        <v>42.124139999999812</v>
      </c>
      <c r="U232" s="311">
        <f t="shared" ca="1" si="89"/>
        <v>0</v>
      </c>
      <c r="V232" s="306">
        <f t="shared" ca="1" si="90"/>
        <v>1.0402676706827656</v>
      </c>
      <c r="W232" s="304">
        <f t="shared" ca="1" si="91"/>
        <v>107.89295912139383</v>
      </c>
      <c r="Y232" s="314" t="str">
        <f t="shared" ca="1" si="109"/>
        <v/>
      </c>
      <c r="Z232" s="315" t="str">
        <f t="shared" ca="1" si="110"/>
        <v/>
      </c>
      <c r="AA232" s="316" t="str">
        <f t="shared" ca="1" si="111"/>
        <v/>
      </c>
      <c r="AC232" s="310" t="e">
        <f t="shared" ca="1" si="112"/>
        <v>#N/A</v>
      </c>
      <c r="AD232" s="323" t="e">
        <f t="shared" ca="1" si="113"/>
        <v>#N/A</v>
      </c>
      <c r="AE232" s="324">
        <f t="shared" ca="1" si="92"/>
        <v>1630.9977995806119</v>
      </c>
      <c r="AG232" s="306">
        <f t="shared" ca="1" si="114"/>
        <v>-35.171051900371708</v>
      </c>
      <c r="AH232" s="304">
        <f t="shared" ca="1" si="115"/>
        <v>-25.998811802850739</v>
      </c>
    </row>
    <row r="233" spans="1:34" x14ac:dyDescent="0.2">
      <c r="A233" s="347">
        <f t="shared" ca="1" si="93"/>
        <v>0.1</v>
      </c>
      <c r="B233" s="304">
        <f t="shared" ca="1" si="94"/>
        <v>8.5999999999999481</v>
      </c>
      <c r="D233" s="306">
        <f t="shared" ca="1" si="95"/>
        <v>-8.9493329200338589</v>
      </c>
      <c r="E233" s="307">
        <f t="shared" ca="1" si="96"/>
        <v>-33.288665397479896</v>
      </c>
      <c r="F233" s="304">
        <f t="shared" ca="1" si="97"/>
        <v>34.470651337898694</v>
      </c>
      <c r="G233" s="306">
        <f t="shared" ca="1" si="98"/>
        <v>76.606354006524782</v>
      </c>
      <c r="H233" s="307">
        <f t="shared" ca="1" si="99"/>
        <v>199.99654426072732</v>
      </c>
      <c r="I233" s="304">
        <f t="shared" ca="1" si="100"/>
        <v>214.16617657885678</v>
      </c>
      <c r="J233" s="306">
        <f t="shared" ca="1" si="101"/>
        <v>538.93346607953731</v>
      </c>
      <c r="K233" s="307">
        <f t="shared" ca="1" si="102"/>
        <v>1651.1638973336719</v>
      </c>
      <c r="L233" s="304">
        <f t="shared" ca="1" si="87"/>
        <v>1736.8913312923823</v>
      </c>
      <c r="M233" s="306">
        <f t="shared" ca="1" si="103"/>
        <v>1.2049969933849023</v>
      </c>
      <c r="N233" s="304">
        <f t="shared" ca="1" si="104"/>
        <v>69.041242046908479</v>
      </c>
      <c r="P233" s="310">
        <f t="shared" ca="1" si="105"/>
        <v>23</v>
      </c>
      <c r="Q233" s="304">
        <f t="shared" ca="1" si="106"/>
        <v>0</v>
      </c>
      <c r="R233" s="306">
        <f t="shared" ca="1" si="107"/>
        <v>0</v>
      </c>
      <c r="S233" s="307">
        <f t="shared" ca="1" si="108"/>
        <v>4.2939999999999809</v>
      </c>
      <c r="T233" s="304">
        <f t="shared" ca="1" si="88"/>
        <v>42.124139999999812</v>
      </c>
      <c r="U233" s="311">
        <f t="shared" ca="1" si="89"/>
        <v>0</v>
      </c>
      <c r="V233" s="306">
        <f t="shared" ca="1" si="90"/>
        <v>1.0381577790621375</v>
      </c>
      <c r="W233" s="304">
        <f t="shared" ca="1" si="91"/>
        <v>104.3072510087553</v>
      </c>
      <c r="Y233" s="314" t="str">
        <f t="shared" ca="1" si="109"/>
        <v/>
      </c>
      <c r="Z233" s="315" t="str">
        <f t="shared" ca="1" si="110"/>
        <v/>
      </c>
      <c r="AA233" s="316" t="str">
        <f t="shared" ca="1" si="111"/>
        <v/>
      </c>
      <c r="AC233" s="310" t="e">
        <f t="shared" ca="1" si="112"/>
        <v>#N/A</v>
      </c>
      <c r="AD233" s="323" t="e">
        <f t="shared" ca="1" si="113"/>
        <v>#N/A</v>
      </c>
      <c r="AE233" s="324">
        <f t="shared" ca="1" si="92"/>
        <v>1651.1638973336719</v>
      </c>
      <c r="AG233" s="306">
        <f t="shared" ca="1" si="114"/>
        <v>-34.293110777803953</v>
      </c>
      <c r="AH233" s="304">
        <f t="shared" ca="1" si="115"/>
        <v>-25.12644599939318</v>
      </c>
    </row>
    <row r="234" spans="1:34" x14ac:dyDescent="0.2">
      <c r="A234" s="347">
        <f t="shared" ca="1" si="93"/>
        <v>0.1</v>
      </c>
      <c r="B234" s="304">
        <f t="shared" ca="1" si="94"/>
        <v>8.6999999999999478</v>
      </c>
      <c r="D234" s="306">
        <f t="shared" ca="1" si="95"/>
        <v>-8.6889314180497284</v>
      </c>
      <c r="E234" s="307">
        <f t="shared" ca="1" si="96"/>
        <v>-32.494231346924522</v>
      </c>
      <c r="F234" s="304">
        <f t="shared" ca="1" si="97"/>
        <v>33.635882625776652</v>
      </c>
      <c r="G234" s="306">
        <f t="shared" ca="1" si="98"/>
        <v>75.737460864719807</v>
      </c>
      <c r="H234" s="307">
        <f t="shared" ca="1" si="99"/>
        <v>196.74712112603487</v>
      </c>
      <c r="I234" s="304">
        <f t="shared" ca="1" si="100"/>
        <v>210.8212338679802</v>
      </c>
      <c r="J234" s="306">
        <f t="shared" ca="1" si="101"/>
        <v>546.55065682309953</v>
      </c>
      <c r="K234" s="307">
        <f t="shared" ca="1" si="102"/>
        <v>1671.00108060301</v>
      </c>
      <c r="L234" s="304">
        <f t="shared" ca="1" si="87"/>
        <v>1758.1132591076687</v>
      </c>
      <c r="M234" s="306">
        <f t="shared" ca="1" si="103"/>
        <v>1.2033325509992834</v>
      </c>
      <c r="N234" s="304">
        <f t="shared" ca="1" si="104"/>
        <v>68.945876522969826</v>
      </c>
      <c r="P234" s="310">
        <f t="shared" ca="1" si="105"/>
        <v>23</v>
      </c>
      <c r="Q234" s="304">
        <f t="shared" ca="1" si="106"/>
        <v>0</v>
      </c>
      <c r="R234" s="306">
        <f t="shared" ca="1" si="107"/>
        <v>0</v>
      </c>
      <c r="S234" s="307">
        <f t="shared" ca="1" si="108"/>
        <v>4.2939999999999809</v>
      </c>
      <c r="T234" s="304">
        <f t="shared" ca="1" si="88"/>
        <v>42.124139999999812</v>
      </c>
      <c r="U234" s="311">
        <f t="shared" ca="1" si="89"/>
        <v>0</v>
      </c>
      <c r="V234" s="306">
        <f t="shared" ca="1" si="90"/>
        <v>1.036086131542777</v>
      </c>
      <c r="W234" s="304">
        <f t="shared" ca="1" si="91"/>
        <v>100.87276665487998</v>
      </c>
      <c r="Y234" s="314" t="str">
        <f t="shared" ca="1" si="109"/>
        <v/>
      </c>
      <c r="Z234" s="315" t="str">
        <f t="shared" ca="1" si="110"/>
        <v/>
      </c>
      <c r="AA234" s="316" t="str">
        <f t="shared" ca="1" si="111"/>
        <v/>
      </c>
      <c r="AC234" s="310" t="e">
        <f t="shared" ca="1" si="112"/>
        <v>#N/A</v>
      </c>
      <c r="AD234" s="323" t="e">
        <f t="shared" ca="1" si="113"/>
        <v>#N/A</v>
      </c>
      <c r="AE234" s="324">
        <f t="shared" ca="1" si="92"/>
        <v>1671.00108060301</v>
      </c>
      <c r="AG234" s="306">
        <f t="shared" ca="1" si="114"/>
        <v>-33.452347370571339</v>
      </c>
      <c r="AH234" s="304">
        <f t="shared" ca="1" si="115"/>
        <v>-24.291395204647362</v>
      </c>
    </row>
    <row r="235" spans="1:34" x14ac:dyDescent="0.2">
      <c r="A235" s="347">
        <f t="shared" ca="1" si="93"/>
        <v>0.1</v>
      </c>
      <c r="B235" s="304">
        <f t="shared" ca="1" si="94"/>
        <v>8.7999999999999474</v>
      </c>
      <c r="D235" s="306">
        <f t="shared" ca="1" si="95"/>
        <v>-8.4393360899862238</v>
      </c>
      <c r="E235" s="307">
        <f t="shared" ca="1" si="96"/>
        <v>-31.733300054719614</v>
      </c>
      <c r="F235" s="304">
        <f t="shared" ca="1" si="97"/>
        <v>32.836332407907733</v>
      </c>
      <c r="G235" s="306">
        <f t="shared" ca="1" si="98"/>
        <v>74.893527255721182</v>
      </c>
      <c r="H235" s="307">
        <f t="shared" ca="1" si="99"/>
        <v>193.5737911205629</v>
      </c>
      <c r="I235" s="304">
        <f t="shared" ca="1" si="100"/>
        <v>207.55686698731694</v>
      </c>
      <c r="J235" s="306">
        <f t="shared" ca="1" si="101"/>
        <v>554.08220622912154</v>
      </c>
      <c r="K235" s="307">
        <f t="shared" ca="1" si="102"/>
        <v>1690.5171262153399</v>
      </c>
      <c r="L235" s="304">
        <f t="shared" ca="1" si="87"/>
        <v>1779.0040037299245</v>
      </c>
      <c r="M235" s="306">
        <f t="shared" ca="1" si="103"/>
        <v>1.201634586914446</v>
      </c>
      <c r="N235" s="304">
        <f t="shared" ca="1" si="104"/>
        <v>68.848590347143855</v>
      </c>
      <c r="P235" s="310">
        <f t="shared" ca="1" si="105"/>
        <v>23</v>
      </c>
      <c r="Q235" s="304">
        <f t="shared" ca="1" si="106"/>
        <v>0</v>
      </c>
      <c r="R235" s="306">
        <f t="shared" ca="1" si="107"/>
        <v>0</v>
      </c>
      <c r="S235" s="307">
        <f t="shared" ca="1" si="108"/>
        <v>4.2939999999999809</v>
      </c>
      <c r="T235" s="304">
        <f t="shared" ca="1" si="88"/>
        <v>42.124139999999812</v>
      </c>
      <c r="U235" s="311">
        <f t="shared" ca="1" si="89"/>
        <v>0</v>
      </c>
      <c r="V235" s="306">
        <f t="shared" ca="1" si="90"/>
        <v>1.0340517190011203</v>
      </c>
      <c r="W235" s="304">
        <f t="shared" ca="1" si="91"/>
        <v>97.581130300622632</v>
      </c>
      <c r="Y235" s="314" t="str">
        <f t="shared" ca="1" si="109"/>
        <v/>
      </c>
      <c r="Z235" s="315" t="str">
        <f t="shared" ca="1" si="110"/>
        <v/>
      </c>
      <c r="AA235" s="316" t="str">
        <f t="shared" ca="1" si="111"/>
        <v/>
      </c>
      <c r="AC235" s="310" t="e">
        <f t="shared" ca="1" si="112"/>
        <v>#N/A</v>
      </c>
      <c r="AD235" s="323" t="e">
        <f t="shared" ca="1" si="113"/>
        <v>#N/A</v>
      </c>
      <c r="AE235" s="324">
        <f t="shared" ca="1" si="92"/>
        <v>1690.5171262153399</v>
      </c>
      <c r="AG235" s="306">
        <f t="shared" ca="1" si="114"/>
        <v>-32.646660823284449</v>
      </c>
      <c r="AH235" s="304">
        <f t="shared" ca="1" si="115"/>
        <v>-23.491561866530141</v>
      </c>
    </row>
    <row r="236" spans="1:34" x14ac:dyDescent="0.2">
      <c r="A236" s="347">
        <f t="shared" ca="1" si="93"/>
        <v>0.1</v>
      </c>
      <c r="B236" s="304">
        <f t="shared" ca="1" si="94"/>
        <v>8.8999999999999471</v>
      </c>
      <c r="D236" s="306">
        <f t="shared" ca="1" si="95"/>
        <v>-8.1999458172821509</v>
      </c>
      <c r="E236" s="307">
        <f t="shared" ca="1" si="96"/>
        <v>-31.004015784765343</v>
      </c>
      <c r="F236" s="304">
        <f t="shared" ca="1" si="97"/>
        <v>32.070049987306561</v>
      </c>
      <c r="G236" s="306">
        <f t="shared" ca="1" si="98"/>
        <v>74.073532673992972</v>
      </c>
      <c r="H236" s="307">
        <f t="shared" ca="1" si="99"/>
        <v>190.47338954208638</v>
      </c>
      <c r="I236" s="304">
        <f t="shared" ca="1" si="100"/>
        <v>204.36976382639503</v>
      </c>
      <c r="J236" s="306">
        <f t="shared" ca="1" si="101"/>
        <v>561.53055922560725</v>
      </c>
      <c r="K236" s="307">
        <f t="shared" ca="1" si="102"/>
        <v>1709.7194852484724</v>
      </c>
      <c r="L236" s="304">
        <f t="shared" ca="1" si="87"/>
        <v>1799.5714176388012</v>
      </c>
      <c r="M236" s="306">
        <f t="shared" ca="1" si="103"/>
        <v>1.1999025395662286</v>
      </c>
      <c r="N236" s="304">
        <f t="shared" ca="1" si="104"/>
        <v>68.749351344174173</v>
      </c>
      <c r="P236" s="310">
        <f t="shared" ca="1" si="105"/>
        <v>23</v>
      </c>
      <c r="Q236" s="304">
        <f t="shared" ca="1" si="106"/>
        <v>0</v>
      </c>
      <c r="R236" s="306">
        <f t="shared" ca="1" si="107"/>
        <v>0</v>
      </c>
      <c r="S236" s="307">
        <f t="shared" ca="1" si="108"/>
        <v>4.2939999999999809</v>
      </c>
      <c r="T236" s="304">
        <f t="shared" ca="1" si="88"/>
        <v>42.124139999999812</v>
      </c>
      <c r="U236" s="311">
        <f t="shared" ca="1" si="89"/>
        <v>0</v>
      </c>
      <c r="V236" s="306">
        <f t="shared" ca="1" si="90"/>
        <v>1.0320535760858167</v>
      </c>
      <c r="W236" s="304">
        <f t="shared" ca="1" si="91"/>
        <v>94.424544718944247</v>
      </c>
      <c r="Y236" s="314" t="str">
        <f t="shared" ca="1" si="109"/>
        <v/>
      </c>
      <c r="Z236" s="315" t="str">
        <f t="shared" ca="1" si="110"/>
        <v/>
      </c>
      <c r="AA236" s="316" t="str">
        <f t="shared" ca="1" si="111"/>
        <v/>
      </c>
      <c r="AC236" s="310" t="e">
        <f t="shared" ca="1" si="112"/>
        <v>#N/A</v>
      </c>
      <c r="AD236" s="323" t="e">
        <f t="shared" ca="1" si="113"/>
        <v>#N/A</v>
      </c>
      <c r="AE236" s="324">
        <f t="shared" ca="1" si="92"/>
        <v>1709.7194852484724</v>
      </c>
      <c r="AG236" s="306">
        <f t="shared" ca="1" si="114"/>
        <v>-31.874097142664624</v>
      </c>
      <c r="AH236" s="304">
        <f t="shared" ca="1" si="115"/>
        <v>-22.724995412348175</v>
      </c>
    </row>
    <row r="237" spans="1:34" x14ac:dyDescent="0.2">
      <c r="A237" s="347">
        <f t="shared" ca="1" si="93"/>
        <v>0.1</v>
      </c>
      <c r="B237" s="304">
        <f t="shared" ca="1" si="94"/>
        <v>8.9999999999999467</v>
      </c>
      <c r="D237" s="306">
        <f t="shared" ca="1" si="95"/>
        <v>-7.970200993345796</v>
      </c>
      <c r="E237" s="307">
        <f t="shared" ca="1" si="96"/>
        <v>-30.304650973589688</v>
      </c>
      <c r="F237" s="304">
        <f t="shared" ca="1" si="97"/>
        <v>31.335219394563374</v>
      </c>
      <c r="G237" s="306">
        <f t="shared" ca="1" si="98"/>
        <v>73.276512574658398</v>
      </c>
      <c r="H237" s="307">
        <f t="shared" ca="1" si="99"/>
        <v>187.44292444472742</v>
      </c>
      <c r="I237" s="304">
        <f t="shared" ca="1" si="100"/>
        <v>201.25679421946447</v>
      </c>
      <c r="J237" s="306">
        <f t="shared" ca="1" si="101"/>
        <v>568.89806148803984</v>
      </c>
      <c r="K237" s="307">
        <f t="shared" ca="1" si="102"/>
        <v>1728.6153009478132</v>
      </c>
      <c r="L237" s="304">
        <f t="shared" ca="1" si="87"/>
        <v>1819.8230306916516</v>
      </c>
      <c r="M237" s="306">
        <f t="shared" ca="1" si="103"/>
        <v>1.1981358302591902</v>
      </c>
      <c r="N237" s="304">
        <f t="shared" ca="1" si="104"/>
        <v>68.648126357254398</v>
      </c>
      <c r="P237" s="310">
        <f t="shared" ca="1" si="105"/>
        <v>23</v>
      </c>
      <c r="Q237" s="304">
        <f t="shared" ca="1" si="106"/>
        <v>0</v>
      </c>
      <c r="R237" s="306">
        <f t="shared" ca="1" si="107"/>
        <v>0</v>
      </c>
      <c r="S237" s="307">
        <f t="shared" ca="1" si="108"/>
        <v>4.2939999999999809</v>
      </c>
      <c r="T237" s="304">
        <f t="shared" ca="1" si="88"/>
        <v>42.124139999999812</v>
      </c>
      <c r="U237" s="311">
        <f t="shared" ca="1" si="89"/>
        <v>0</v>
      </c>
      <c r="V237" s="306">
        <f t="shared" ca="1" si="90"/>
        <v>1.0300907787420117</v>
      </c>
      <c r="W237" s="304">
        <f t="shared" ca="1" si="91"/>
        <v>91.395743682767232</v>
      </c>
      <c r="Y237" s="314" t="str">
        <f t="shared" ca="1" si="109"/>
        <v/>
      </c>
      <c r="Z237" s="315" t="str">
        <f t="shared" ca="1" si="110"/>
        <v/>
      </c>
      <c r="AA237" s="316" t="str">
        <f t="shared" ca="1" si="111"/>
        <v/>
      </c>
      <c r="AC237" s="310">
        <f t="shared" ca="1" si="112"/>
        <v>8.9999999999999467</v>
      </c>
      <c r="AD237" s="323">
        <f t="shared" ca="1" si="113"/>
        <v>568.89806148803984</v>
      </c>
      <c r="AE237" s="324">
        <f t="shared" ca="1" si="92"/>
        <v>1728.6153009478132</v>
      </c>
      <c r="AG237" s="306">
        <f t="shared" ca="1" si="114"/>
        <v>-31.1328369441833</v>
      </c>
      <c r="AH237" s="304">
        <f t="shared" ca="1" si="115"/>
        <v>-21.98987999975423</v>
      </c>
    </row>
    <row r="238" spans="1:34" x14ac:dyDescent="0.2">
      <c r="A238" s="347">
        <f t="shared" ca="1" si="93"/>
        <v>0.1</v>
      </c>
      <c r="B238" s="304">
        <f t="shared" ca="1" si="94"/>
        <v>9.0999999999999464</v>
      </c>
      <c r="D238" s="306">
        <f t="shared" ca="1" si="95"/>
        <v>-7.7495801127189825</v>
      </c>
      <c r="E238" s="307">
        <f t="shared" ca="1" si="96"/>
        <v>-29.633595699464387</v>
      </c>
      <c r="F238" s="304">
        <f t="shared" ca="1" si="97"/>
        <v>30.630148318327873</v>
      </c>
      <c r="G238" s="306">
        <f t="shared" ca="1" si="98"/>
        <v>72.501554563386506</v>
      </c>
      <c r="H238" s="307">
        <f t="shared" ca="1" si="99"/>
        <v>184.47956487478098</v>
      </c>
      <c r="I238" s="304">
        <f t="shared" ca="1" si="100"/>
        <v>198.21499759225142</v>
      </c>
      <c r="J238" s="306">
        <f t="shared" ca="1" si="101"/>
        <v>576.18696484494205</v>
      </c>
      <c r="K238" s="307">
        <f t="shared" ca="1" si="102"/>
        <v>1747.2114254137887</v>
      </c>
      <c r="L238" s="304">
        <f t="shared" ca="1" si="87"/>
        <v>1839.7660676166711</v>
      </c>
      <c r="M238" s="306">
        <f t="shared" ca="1" si="103"/>
        <v>1.1963338626831101</v>
      </c>
      <c r="N238" s="304">
        <f t="shared" ca="1" si="104"/>
        <v>68.544881220325578</v>
      </c>
      <c r="P238" s="310">
        <f t="shared" ca="1" si="105"/>
        <v>23</v>
      </c>
      <c r="Q238" s="304">
        <f t="shared" ca="1" si="106"/>
        <v>0</v>
      </c>
      <c r="R238" s="306">
        <f t="shared" ca="1" si="107"/>
        <v>0</v>
      </c>
      <c r="S238" s="307">
        <f t="shared" ca="1" si="108"/>
        <v>4.2939999999999809</v>
      </c>
      <c r="T238" s="304">
        <f t="shared" ca="1" si="88"/>
        <v>42.124139999999812</v>
      </c>
      <c r="U238" s="311">
        <f t="shared" ca="1" si="89"/>
        <v>0</v>
      </c>
      <c r="V238" s="306">
        <f t="shared" ca="1" si="90"/>
        <v>1.0281624419091548</v>
      </c>
      <c r="W238" s="304">
        <f t="shared" ca="1" si="91"/>
        <v>88.487948946419436</v>
      </c>
      <c r="Y238" s="314" t="str">
        <f t="shared" ca="1" si="109"/>
        <v/>
      </c>
      <c r="Z238" s="315" t="str">
        <f t="shared" ca="1" si="110"/>
        <v/>
      </c>
      <c r="AA238" s="316" t="str">
        <f t="shared" ca="1" si="111"/>
        <v/>
      </c>
      <c r="AC238" s="310" t="e">
        <f t="shared" ca="1" si="112"/>
        <v>#N/A</v>
      </c>
      <c r="AD238" s="323" t="e">
        <f t="shared" ca="1" si="113"/>
        <v>#N/A</v>
      </c>
      <c r="AE238" s="324">
        <f t="shared" ca="1" si="92"/>
        <v>1747.2114254137887</v>
      </c>
      <c r="AG238" s="306">
        <f t="shared" ca="1" si="114"/>
        <v>-30.421184378113015</v>
      </c>
      <c r="AH238" s="304">
        <f t="shared" ca="1" si="115"/>
        <v>-21.284523447314307</v>
      </c>
    </row>
    <row r="239" spans="1:34" x14ac:dyDescent="0.2">
      <c r="A239" s="347">
        <f t="shared" ca="1" si="93"/>
        <v>0.1</v>
      </c>
      <c r="B239" s="304">
        <f t="shared" ca="1" si="94"/>
        <v>9.199999999999946</v>
      </c>
      <c r="D239" s="306">
        <f t="shared" ca="1" si="95"/>
        <v>-7.5375966841640443</v>
      </c>
      <c r="E239" s="307">
        <f t="shared" ca="1" si="96"/>
        <v>-28.98934815150016</v>
      </c>
      <c r="F239" s="304">
        <f t="shared" ca="1" si="97"/>
        <v>29.953258086926144</v>
      </c>
      <c r="G239" s="306">
        <f t="shared" ca="1" si="98"/>
        <v>71.747794894970099</v>
      </c>
      <c r="H239" s="307">
        <f t="shared" ca="1" si="99"/>
        <v>181.58063005963095</v>
      </c>
      <c r="I239" s="304">
        <f t="shared" ca="1" si="100"/>
        <v>195.24157161102565</v>
      </c>
      <c r="J239" s="306">
        <f t="shared" ca="1" si="101"/>
        <v>583.39943231785992</v>
      </c>
      <c r="K239" s="307">
        <f t="shared" ca="1" si="102"/>
        <v>1765.5144351605093</v>
      </c>
      <c r="L239" s="304">
        <f t="shared" ca="1" si="87"/>
        <v>1859.4074643253784</v>
      </c>
      <c r="M239" s="306">
        <f t="shared" ca="1" si="103"/>
        <v>1.1944960224097267</v>
      </c>
      <c r="N239" s="304">
        <f t="shared" ca="1" si="104"/>
        <v>68.439580729241541</v>
      </c>
      <c r="P239" s="310">
        <f t="shared" ca="1" si="105"/>
        <v>23</v>
      </c>
      <c r="Q239" s="304">
        <f t="shared" ca="1" si="106"/>
        <v>0</v>
      </c>
      <c r="R239" s="306">
        <f t="shared" ca="1" si="107"/>
        <v>0</v>
      </c>
      <c r="S239" s="307">
        <f t="shared" ca="1" si="108"/>
        <v>4.2939999999999809</v>
      </c>
      <c r="T239" s="304">
        <f t="shared" ca="1" si="88"/>
        <v>42.124139999999812</v>
      </c>
      <c r="U239" s="311">
        <f t="shared" ca="1" si="89"/>
        <v>0</v>
      </c>
      <c r="V239" s="306">
        <f t="shared" ca="1" si="90"/>
        <v>1.0262677173779216</v>
      </c>
      <c r="W239" s="304">
        <f t="shared" ca="1" si="91"/>
        <v>85.694831255865154</v>
      </c>
      <c r="Y239" s="314" t="str">
        <f t="shared" ca="1" si="109"/>
        <v/>
      </c>
      <c r="Z239" s="315" t="str">
        <f t="shared" ca="1" si="110"/>
        <v/>
      </c>
      <c r="AA239" s="316" t="str">
        <f t="shared" ca="1" si="111"/>
        <v/>
      </c>
      <c r="AC239" s="310" t="e">
        <f t="shared" ca="1" si="112"/>
        <v>#N/A</v>
      </c>
      <c r="AD239" s="323" t="e">
        <f t="shared" ca="1" si="113"/>
        <v>#N/A</v>
      </c>
      <c r="AE239" s="324">
        <f t="shared" ca="1" si="92"/>
        <v>1765.5144351605093</v>
      </c>
      <c r="AG239" s="306">
        <f t="shared" ca="1" si="114"/>
        <v>-29.737557106508419</v>
      </c>
      <c r="AH239" s="304">
        <f t="shared" ca="1" si="115"/>
        <v>-20.607347216213281</v>
      </c>
    </row>
    <row r="240" spans="1:34" x14ac:dyDescent="0.2">
      <c r="A240" s="347">
        <f t="shared" ca="1" si="93"/>
        <v>0.1</v>
      </c>
      <c r="B240" s="304">
        <f t="shared" ca="1" si="94"/>
        <v>9.2999999999999456</v>
      </c>
      <c r="D240" s="306">
        <f t="shared" ca="1" si="95"/>
        <v>-7.3337964328811358</v>
      </c>
      <c r="E240" s="307">
        <f t="shared" ca="1" si="96"/>
        <v>-28.370505991313578</v>
      </c>
      <c r="F240" s="304">
        <f t="shared" ca="1" si="97"/>
        <v>29.303074588208315</v>
      </c>
      <c r="G240" s="306">
        <f t="shared" ca="1" si="98"/>
        <v>71.014415251681982</v>
      </c>
      <c r="H240" s="307">
        <f t="shared" ca="1" si="99"/>
        <v>178.7435794604996</v>
      </c>
      <c r="I240" s="304">
        <f t="shared" ca="1" si="100"/>
        <v>192.33386174017892</v>
      </c>
      <c r="J240" s="306">
        <f t="shared" ca="1" si="101"/>
        <v>590.53754282519253</v>
      </c>
      <c r="K240" s="307">
        <f t="shared" ca="1" si="102"/>
        <v>1783.5306456365158</v>
      </c>
      <c r="L240" s="304">
        <f t="shared" ca="1" si="87"/>
        <v>1878.7538831392001</v>
      </c>
      <c r="M240" s="306">
        <f t="shared" ca="1" si="103"/>
        <v>1.1926216763690449</v>
      </c>
      <c r="N240" s="304">
        <f t="shared" ca="1" si="104"/>
        <v>68.332188611763414</v>
      </c>
      <c r="P240" s="310">
        <f t="shared" ca="1" si="105"/>
        <v>23</v>
      </c>
      <c r="Q240" s="304">
        <f t="shared" ca="1" si="106"/>
        <v>0</v>
      </c>
      <c r="R240" s="306">
        <f t="shared" ca="1" si="107"/>
        <v>0</v>
      </c>
      <c r="S240" s="307">
        <f t="shared" ca="1" si="108"/>
        <v>4.2939999999999809</v>
      </c>
      <c r="T240" s="304">
        <f t="shared" ca="1" si="88"/>
        <v>42.124139999999812</v>
      </c>
      <c r="U240" s="311">
        <f t="shared" ca="1" si="89"/>
        <v>0</v>
      </c>
      <c r="V240" s="306">
        <f t="shared" ca="1" si="90"/>
        <v>1.0244057917932257</v>
      </c>
      <c r="W240" s="304">
        <f t="shared" ca="1" si="91"/>
        <v>83.010474960873736</v>
      </c>
      <c r="Y240" s="314" t="str">
        <f t="shared" ca="1" si="109"/>
        <v/>
      </c>
      <c r="Z240" s="315" t="str">
        <f t="shared" ca="1" si="110"/>
        <v/>
      </c>
      <c r="AA240" s="316" t="str">
        <f t="shared" ca="1" si="111"/>
        <v/>
      </c>
      <c r="AC240" s="310" t="e">
        <f t="shared" ca="1" si="112"/>
        <v>#N/A</v>
      </c>
      <c r="AD240" s="323" t="e">
        <f t="shared" ca="1" si="113"/>
        <v>#N/A</v>
      </c>
      <c r="AE240" s="324">
        <f t="shared" ca="1" si="92"/>
        <v>1783.5306456365158</v>
      </c>
      <c r="AG240" s="306">
        <f t="shared" ca="1" si="114"/>
        <v>-29.080477218205527</v>
      </c>
      <c r="AH240" s="304">
        <f t="shared" ca="1" si="115"/>
        <v>-19.95687733019691</v>
      </c>
    </row>
    <row r="241" spans="1:34" x14ac:dyDescent="0.2">
      <c r="A241" s="347">
        <f t="shared" ca="1" si="93"/>
        <v>0.1</v>
      </c>
      <c r="B241" s="304">
        <f t="shared" ca="1" si="94"/>
        <v>9.3999999999999453</v>
      </c>
      <c r="D241" s="306">
        <f t="shared" ca="1" si="95"/>
        <v>-7.137754761222471</v>
      </c>
      <c r="E241" s="307">
        <f t="shared" ca="1" si="96"/>
        <v>-27.775758512697323</v>
      </c>
      <c r="F241" s="304">
        <f t="shared" ca="1" si="97"/>
        <v>28.678220028220576</v>
      </c>
      <c r="G241" s="306">
        <f t="shared" ca="1" si="98"/>
        <v>70.300639775559731</v>
      </c>
      <c r="H241" s="307">
        <f t="shared" ca="1" si="99"/>
        <v>175.96600360922986</v>
      </c>
      <c r="I241" s="304">
        <f t="shared" ca="1" si="100"/>
        <v>189.48935162445542</v>
      </c>
      <c r="J241" s="306">
        <f t="shared" ca="1" si="101"/>
        <v>597.60329557655461</v>
      </c>
      <c r="K241" s="307">
        <f t="shared" ca="1" si="102"/>
        <v>1801.2661247900023</v>
      </c>
      <c r="L241" s="304">
        <f t="shared" ca="1" si="87"/>
        <v>1897.8117270161315</v>
      </c>
      <c r="M241" s="306">
        <f t="shared" ca="1" si="103"/>
        <v>1.1907101723045055</v>
      </c>
      <c r="N241" s="304">
        <f t="shared" ca="1" si="104"/>
        <v>68.222667496343206</v>
      </c>
      <c r="P241" s="310">
        <f t="shared" ca="1" si="105"/>
        <v>23</v>
      </c>
      <c r="Q241" s="304">
        <f t="shared" ca="1" si="106"/>
        <v>0</v>
      </c>
      <c r="R241" s="306">
        <f t="shared" ca="1" si="107"/>
        <v>0</v>
      </c>
      <c r="S241" s="307">
        <f t="shared" ca="1" si="108"/>
        <v>4.2939999999999809</v>
      </c>
      <c r="T241" s="304">
        <f t="shared" ca="1" si="88"/>
        <v>42.124139999999812</v>
      </c>
      <c r="U241" s="311">
        <f t="shared" ca="1" si="89"/>
        <v>0</v>
      </c>
      <c r="V241" s="306">
        <f t="shared" ca="1" si="90"/>
        <v>1.022575884791507</v>
      </c>
      <c r="W241" s="304">
        <f t="shared" ca="1" si="91"/>
        <v>80.429345852617459</v>
      </c>
      <c r="Y241" s="314" t="str">
        <f t="shared" ca="1" si="109"/>
        <v/>
      </c>
      <c r="Z241" s="315" t="str">
        <f t="shared" ca="1" si="110"/>
        <v/>
      </c>
      <c r="AA241" s="316" t="str">
        <f t="shared" ca="1" si="111"/>
        <v/>
      </c>
      <c r="AC241" s="310" t="e">
        <f t="shared" ca="1" si="112"/>
        <v>#N/A</v>
      </c>
      <c r="AD241" s="323" t="e">
        <f t="shared" ca="1" si="113"/>
        <v>#N/A</v>
      </c>
      <c r="AE241" s="324">
        <f t="shared" ca="1" si="92"/>
        <v>1801.2661247900023</v>
      </c>
      <c r="AG241" s="306">
        <f t="shared" ca="1" si="114"/>
        <v>-28.448562982422828</v>
      </c>
      <c r="AH241" s="304">
        <f t="shared" ca="1" si="115"/>
        <v>-19.331736134344226</v>
      </c>
    </row>
    <row r="242" spans="1:34" x14ac:dyDescent="0.2">
      <c r="A242" s="347">
        <f t="shared" ca="1" si="93"/>
        <v>0.1</v>
      </c>
      <c r="B242" s="304">
        <f t="shared" ca="1" si="94"/>
        <v>9.4999999999999449</v>
      </c>
      <c r="D242" s="306">
        <f t="shared" ca="1" si="95"/>
        <v>-6.9490744408830922</v>
      </c>
      <c r="E242" s="307">
        <f t="shared" ca="1" si="96"/>
        <v>-27.203879515878207</v>
      </c>
      <c r="F242" s="304">
        <f t="shared" ca="1" si="97"/>
        <v>28.077405441018808</v>
      </c>
      <c r="G242" s="306">
        <f t="shared" ca="1" si="98"/>
        <v>69.605732331471415</v>
      </c>
      <c r="H242" s="307">
        <f t="shared" ca="1" si="99"/>
        <v>173.24561565764205</v>
      </c>
      <c r="I242" s="304">
        <f t="shared" ca="1" si="100"/>
        <v>186.70565422074358</v>
      </c>
      <c r="J242" s="306">
        <f t="shared" ca="1" si="101"/>
        <v>604.59861418190621</v>
      </c>
      <c r="K242" s="307">
        <f t="shared" ca="1" si="102"/>
        <v>1818.7267057533459</v>
      </c>
      <c r="L242" s="304">
        <f t="shared" ca="1" si="87"/>
        <v>1916.5871528555906</v>
      </c>
      <c r="M242" s="306">
        <f t="shared" ca="1" si="103"/>
        <v>1.1887608382062751</v>
      </c>
      <c r="N242" s="304">
        <f t="shared" ca="1" si="104"/>
        <v>68.110978879653672</v>
      </c>
      <c r="P242" s="310">
        <f t="shared" ca="1" si="105"/>
        <v>23</v>
      </c>
      <c r="Q242" s="304">
        <f t="shared" ca="1" si="106"/>
        <v>0</v>
      </c>
      <c r="R242" s="306">
        <f t="shared" ca="1" si="107"/>
        <v>0</v>
      </c>
      <c r="S242" s="307">
        <f t="shared" ca="1" si="108"/>
        <v>4.2939999999999809</v>
      </c>
      <c r="T242" s="304">
        <f t="shared" ca="1" si="88"/>
        <v>42.124139999999812</v>
      </c>
      <c r="U242" s="311">
        <f t="shared" ca="1" si="89"/>
        <v>0</v>
      </c>
      <c r="V242" s="306">
        <f t="shared" ca="1" si="90"/>
        <v>1.0207772472616041</v>
      </c>
      <c r="W242" s="304">
        <f t="shared" ca="1" si="91"/>
        <v>77.946261894007165</v>
      </c>
      <c r="Y242" s="314" t="str">
        <f t="shared" ca="1" si="109"/>
        <v/>
      </c>
      <c r="Z242" s="315" t="str">
        <f t="shared" ca="1" si="110"/>
        <v/>
      </c>
      <c r="AA242" s="316" t="str">
        <f t="shared" ca="1" si="111"/>
        <v/>
      </c>
      <c r="AC242" s="310" t="e">
        <f t="shared" ca="1" si="112"/>
        <v>#N/A</v>
      </c>
      <c r="AD242" s="323" t="e">
        <f t="shared" ca="1" si="113"/>
        <v>#N/A</v>
      </c>
      <c r="AE242" s="324">
        <f t="shared" ca="1" si="92"/>
        <v>1818.7267057533459</v>
      </c>
      <c r="AG242" s="306">
        <f t="shared" ca="1" si="114"/>
        <v>-27.840521353271114</v>
      </c>
      <c r="AH242" s="304">
        <f t="shared" ca="1" si="115"/>
        <v>-18.730634804987847</v>
      </c>
    </row>
    <row r="243" spans="1:34" x14ac:dyDescent="0.2">
      <c r="A243" s="347">
        <f t="shared" ca="1" si="93"/>
        <v>0.1</v>
      </c>
      <c r="B243" s="304">
        <f t="shared" ca="1" si="94"/>
        <v>9.5999999999999446</v>
      </c>
      <c r="D243" s="306">
        <f t="shared" ca="1" si="95"/>
        <v>-6.7673835126924624</v>
      </c>
      <c r="E243" s="307">
        <f t="shared" ca="1" si="96"/>
        <v>-26.65372082265538</v>
      </c>
      <c r="F243" s="304">
        <f t="shared" ca="1" si="97"/>
        <v>27.499423872145297</v>
      </c>
      <c r="G243" s="306">
        <f t="shared" ca="1" si="98"/>
        <v>68.928993980202165</v>
      </c>
      <c r="H243" s="307">
        <f t="shared" ca="1" si="99"/>
        <v>170.5802435753765</v>
      </c>
      <c r="I243" s="304">
        <f t="shared" ca="1" si="100"/>
        <v>183.980503612088</v>
      </c>
      <c r="J243" s="306">
        <f t="shared" ca="1" si="101"/>
        <v>611.52535049748985</v>
      </c>
      <c r="K243" s="307">
        <f t="shared" ca="1" si="102"/>
        <v>1835.9179987149969</v>
      </c>
      <c r="L243" s="304">
        <f t="shared" ca="1" si="87"/>
        <v>1935.0860839525349</v>
      </c>
      <c r="M243" s="306">
        <f t="shared" ca="1" si="103"/>
        <v>1.1867729817218808</v>
      </c>
      <c r="N243" s="304">
        <f t="shared" ca="1" si="104"/>
        <v>67.997083092820162</v>
      </c>
      <c r="P243" s="310">
        <f t="shared" ca="1" si="105"/>
        <v>23</v>
      </c>
      <c r="Q243" s="304">
        <f t="shared" ca="1" si="106"/>
        <v>0</v>
      </c>
      <c r="R243" s="306">
        <f t="shared" ca="1" si="107"/>
        <v>0</v>
      </c>
      <c r="S243" s="307">
        <f t="shared" ca="1" si="108"/>
        <v>4.2939999999999809</v>
      </c>
      <c r="T243" s="304">
        <f t="shared" ca="1" si="88"/>
        <v>42.124139999999812</v>
      </c>
      <c r="U243" s="311">
        <f t="shared" ca="1" si="89"/>
        <v>0</v>
      </c>
      <c r="V243" s="306">
        <f t="shared" ca="1" si="90"/>
        <v>1.0190091597194839</v>
      </c>
      <c r="W243" s="304">
        <f t="shared" ca="1" si="91"/>
        <v>75.556366548284657</v>
      </c>
      <c r="Y243" s="314" t="str">
        <f t="shared" ca="1" si="109"/>
        <v/>
      </c>
      <c r="Z243" s="315" t="str">
        <f t="shared" ca="1" si="110"/>
        <v/>
      </c>
      <c r="AA243" s="316" t="str">
        <f t="shared" ca="1" si="111"/>
        <v/>
      </c>
      <c r="AC243" s="310" t="e">
        <f t="shared" ca="1" si="112"/>
        <v>#N/A</v>
      </c>
      <c r="AD243" s="323" t="e">
        <f t="shared" ca="1" si="113"/>
        <v>#N/A</v>
      </c>
      <c r="AE243" s="324">
        <f t="shared" ca="1" si="92"/>
        <v>1835.9179987149969</v>
      </c>
      <c r="AG243" s="306">
        <f t="shared" ca="1" si="114"/>
        <v>-27.255141147682284</v>
      </c>
      <c r="AH243" s="304">
        <f t="shared" ca="1" si="115"/>
        <v>-18.152366533304033</v>
      </c>
    </row>
    <row r="244" spans="1:34" x14ac:dyDescent="0.2">
      <c r="A244" s="347">
        <f t="shared" ca="1" si="93"/>
        <v>0.1</v>
      </c>
      <c r="B244" s="304">
        <f t="shared" ca="1" si="94"/>
        <v>9.6999999999999442</v>
      </c>
      <c r="D244" s="306">
        <f t="shared" ca="1" si="95"/>
        <v>-6.5923333728735347</v>
      </c>
      <c r="E244" s="307">
        <f t="shared" ca="1" si="96"/>
        <v>-26.124206367176008</v>
      </c>
      <c r="F244" s="304">
        <f t="shared" ca="1" si="97"/>
        <v>26.943144167188464</v>
      </c>
      <c r="G244" s="306">
        <f t="shared" ca="1" si="98"/>
        <v>68.269760642914818</v>
      </c>
      <c r="H244" s="307">
        <f t="shared" ca="1" si="99"/>
        <v>167.96782293865891</v>
      </c>
      <c r="I244" s="304">
        <f t="shared" ca="1" si="100"/>
        <v>181.3117474434394</v>
      </c>
      <c r="J244" s="306">
        <f t="shared" ca="1" si="101"/>
        <v>618.38528822864566</v>
      </c>
      <c r="K244" s="307">
        <f t="shared" ca="1" si="102"/>
        <v>1852.8454020406987</v>
      </c>
      <c r="L244" s="304">
        <f t="shared" ca="1" si="87"/>
        <v>1953.3142216655731</v>
      </c>
      <c r="M244" s="306">
        <f t="shared" ca="1" si="103"/>
        <v>1.1847458895433776</v>
      </c>
      <c r="N244" s="304">
        <f t="shared" ca="1" si="104"/>
        <v>67.880939266307948</v>
      </c>
      <c r="P244" s="310">
        <f t="shared" ca="1" si="105"/>
        <v>23</v>
      </c>
      <c r="Q244" s="304">
        <f t="shared" ca="1" si="106"/>
        <v>0</v>
      </c>
      <c r="R244" s="306">
        <f t="shared" ca="1" si="107"/>
        <v>0</v>
      </c>
      <c r="S244" s="307">
        <f t="shared" ca="1" si="108"/>
        <v>4.2939999999999809</v>
      </c>
      <c r="T244" s="304">
        <f t="shared" ca="1" si="88"/>
        <v>42.124139999999812</v>
      </c>
      <c r="U244" s="311">
        <f t="shared" ca="1" si="89"/>
        <v>0</v>
      </c>
      <c r="V244" s="306">
        <f t="shared" ca="1" si="90"/>
        <v>1.0172709307879972</v>
      </c>
      <c r="W244" s="304">
        <f t="shared" ca="1" si="91"/>
        <v>73.255104444775924</v>
      </c>
      <c r="Y244" s="314" t="str">
        <f t="shared" ca="1" si="109"/>
        <v/>
      </c>
      <c r="Z244" s="315" t="str">
        <f t="shared" ca="1" si="110"/>
        <v/>
      </c>
      <c r="AA244" s="316" t="str">
        <f t="shared" ca="1" si="111"/>
        <v/>
      </c>
      <c r="AC244" s="310" t="e">
        <f t="shared" ca="1" si="112"/>
        <v>#N/A</v>
      </c>
      <c r="AD244" s="323" t="e">
        <f t="shared" ca="1" si="113"/>
        <v>#N/A</v>
      </c>
      <c r="AE244" s="324">
        <f t="shared" ca="1" si="92"/>
        <v>1852.8454020406987</v>
      </c>
      <c r="AG244" s="306">
        <f t="shared" ca="1" si="114"/>
        <v>-26.691286828165453</v>
      </c>
      <c r="AH244" s="304">
        <f t="shared" ca="1" si="115"/>
        <v>-17.595800313992779</v>
      </c>
    </row>
    <row r="245" spans="1:34" x14ac:dyDescent="0.2">
      <c r="A245" s="347">
        <f t="shared" ca="1" si="93"/>
        <v>0.1</v>
      </c>
      <c r="B245" s="304">
        <f t="shared" ca="1" si="94"/>
        <v>9.7999999999999439</v>
      </c>
      <c r="D245" s="306">
        <f t="shared" ca="1" si="95"/>
        <v>-6.423597027031934</v>
      </c>
      <c r="E245" s="307">
        <f t="shared" ca="1" si="96"/>
        <v>-25.614326804502607</v>
      </c>
      <c r="F245" s="304">
        <f t="shared" ca="1" si="97"/>
        <v>26.407505304620393</v>
      </c>
      <c r="G245" s="306">
        <f t="shared" ca="1" si="98"/>
        <v>67.627400940211629</v>
      </c>
      <c r="H245" s="307">
        <f t="shared" ca="1" si="99"/>
        <v>165.40639025820866</v>
      </c>
      <c r="I245" s="304">
        <f t="shared" ca="1" si="100"/>
        <v>178.69733992474249</v>
      </c>
      <c r="J245" s="306">
        <f t="shared" ca="1" si="101"/>
        <v>625.18014630780203</v>
      </c>
      <c r="K245" s="307">
        <f t="shared" ca="1" si="102"/>
        <v>1869.514112700542</v>
      </c>
      <c r="L245" s="304">
        <f t="shared" ca="1" si="87"/>
        <v>1971.2770563581212</v>
      </c>
      <c r="M245" s="306">
        <f t="shared" ca="1" si="103"/>
        <v>1.1826788267701982</v>
      </c>
      <c r="N245" s="304">
        <f t="shared" ca="1" si="104"/>
        <v>67.762505293416154</v>
      </c>
      <c r="P245" s="310">
        <f t="shared" ca="1" si="105"/>
        <v>23</v>
      </c>
      <c r="Q245" s="304">
        <f t="shared" ca="1" si="106"/>
        <v>0</v>
      </c>
      <c r="R245" s="306">
        <f t="shared" ca="1" si="107"/>
        <v>0</v>
      </c>
      <c r="S245" s="307">
        <f t="shared" ca="1" si="108"/>
        <v>4.2939999999999809</v>
      </c>
      <c r="T245" s="304">
        <f t="shared" ca="1" si="88"/>
        <v>42.124139999999812</v>
      </c>
      <c r="U245" s="311">
        <f t="shared" ca="1" si="89"/>
        <v>0</v>
      </c>
      <c r="V245" s="306">
        <f t="shared" ca="1" si="90"/>
        <v>1.0155618957736081</v>
      </c>
      <c r="W245" s="304">
        <f t="shared" ca="1" si="91"/>
        <v>71.03819914993494</v>
      </c>
      <c r="Y245" s="314" t="str">
        <f t="shared" ca="1" si="109"/>
        <v/>
      </c>
      <c r="Z245" s="315" t="str">
        <f t="shared" ca="1" si="110"/>
        <v/>
      </c>
      <c r="AA245" s="316" t="str">
        <f t="shared" ca="1" si="111"/>
        <v/>
      </c>
      <c r="AC245" s="310" t="e">
        <f t="shared" ca="1" si="112"/>
        <v>#N/A</v>
      </c>
      <c r="AD245" s="323" t="e">
        <f t="shared" ca="1" si="113"/>
        <v>#N/A</v>
      </c>
      <c r="AE245" s="324">
        <f t="shared" ca="1" si="92"/>
        <v>1869.514112700542</v>
      </c>
      <c r="AG245" s="306">
        <f t="shared" ca="1" si="114"/>
        <v>-26.147892829572935</v>
      </c>
      <c r="AH245" s="304">
        <f t="shared" ca="1" si="115"/>
        <v>-17.059875278243187</v>
      </c>
    </row>
    <row r="246" spans="1:34" x14ac:dyDescent="0.2">
      <c r="A246" s="347">
        <f t="shared" ca="1" si="93"/>
        <v>0.1</v>
      </c>
      <c r="B246" s="304">
        <f t="shared" ca="1" si="94"/>
        <v>9.8999999999999435</v>
      </c>
      <c r="D246" s="306">
        <f t="shared" ca="1" si="95"/>
        <v>-6.2608674952354413</v>
      </c>
      <c r="E246" s="307">
        <f t="shared" ca="1" si="96"/>
        <v>-25.123134585600798</v>
      </c>
      <c r="F246" s="304">
        <f t="shared" ca="1" si="97"/>
        <v>25.891511218913173</v>
      </c>
      <c r="G246" s="306">
        <f t="shared" ca="1" si="98"/>
        <v>67.001314190688092</v>
      </c>
      <c r="H246" s="307">
        <f t="shared" ca="1" si="99"/>
        <v>162.89407679964859</v>
      </c>
      <c r="I246" s="304">
        <f t="shared" ca="1" si="100"/>
        <v>176.13533535236226</v>
      </c>
      <c r="J246" s="306">
        <f t="shared" ca="1" si="101"/>
        <v>631.91158206434704</v>
      </c>
      <c r="K246" s="307">
        <f t="shared" ca="1" si="102"/>
        <v>1885.9291360534348</v>
      </c>
      <c r="L246" s="304">
        <f t="shared" ca="1" si="87"/>
        <v>1988.9798776665191</v>
      </c>
      <c r="M246" s="306">
        <f t="shared" ca="1" si="103"/>
        <v>1.1805710362468012</v>
      </c>
      <c r="N246" s="304">
        <f t="shared" ca="1" si="104"/>
        <v>67.641737792327831</v>
      </c>
      <c r="P246" s="310">
        <f t="shared" ca="1" si="105"/>
        <v>23</v>
      </c>
      <c r="Q246" s="304">
        <f t="shared" ca="1" si="106"/>
        <v>0</v>
      </c>
      <c r="R246" s="306">
        <f t="shared" ca="1" si="107"/>
        <v>0</v>
      </c>
      <c r="S246" s="307">
        <f t="shared" ca="1" si="108"/>
        <v>4.2939999999999809</v>
      </c>
      <c r="T246" s="304">
        <f t="shared" ca="1" si="88"/>
        <v>42.124139999999812</v>
      </c>
      <c r="U246" s="311">
        <f t="shared" ca="1" si="89"/>
        <v>0</v>
      </c>
      <c r="V246" s="306">
        <f t="shared" ca="1" si="90"/>
        <v>1.0138814153327693</v>
      </c>
      <c r="W246" s="304">
        <f t="shared" ca="1" si="91"/>
        <v>68.901632837433425</v>
      </c>
      <c r="Y246" s="314" t="str">
        <f t="shared" ca="1" si="109"/>
        <v/>
      </c>
      <c r="Z246" s="315" t="str">
        <f t="shared" ca="1" si="110"/>
        <v/>
      </c>
      <c r="AA246" s="316" t="str">
        <f t="shared" ca="1" si="111"/>
        <v/>
      </c>
      <c r="AC246" s="310" t="e">
        <f t="shared" ca="1" si="112"/>
        <v>#N/A</v>
      </c>
      <c r="AD246" s="323" t="e">
        <f t="shared" ca="1" si="113"/>
        <v>#N/A</v>
      </c>
      <c r="AE246" s="324">
        <f t="shared" ca="1" si="92"/>
        <v>1885.9291360534348</v>
      </c>
      <c r="AG246" s="306">
        <f t="shared" ca="1" si="114"/>
        <v>-25.623958375863939</v>
      </c>
      <c r="AH246" s="304">
        <f t="shared" ca="1" si="115"/>
        <v>-16.543595516985388</v>
      </c>
    </row>
    <row r="247" spans="1:34" x14ac:dyDescent="0.2">
      <c r="A247" s="347">
        <f t="shared" ca="1" si="93"/>
        <v>0.1</v>
      </c>
      <c r="B247" s="304">
        <f t="shared" ca="1" si="94"/>
        <v>9.9999999999999432</v>
      </c>
      <c r="D247" s="306">
        <f t="shared" ca="1" si="95"/>
        <v>-6.1038563533830379</v>
      </c>
      <c r="E247" s="307">
        <f t="shared" ca="1" si="96"/>
        <v>-24.649739453053684</v>
      </c>
      <c r="F247" s="304">
        <f t="shared" ca="1" si="97"/>
        <v>25.394226065902576</v>
      </c>
      <c r="G247" s="306">
        <f t="shared" ca="1" si="98"/>
        <v>66.390928555349788</v>
      </c>
      <c r="H247" s="307">
        <f t="shared" ca="1" si="99"/>
        <v>160.42910285434323</v>
      </c>
      <c r="I247" s="304">
        <f t="shared" ca="1" si="100"/>
        <v>173.6238821046546</v>
      </c>
      <c r="J247" s="306">
        <f t="shared" ca="1" si="101"/>
        <v>638.58119420164894</v>
      </c>
      <c r="K247" s="307">
        <f t="shared" ca="1" si="102"/>
        <v>1902.0952950361345</v>
      </c>
      <c r="L247" s="304">
        <f t="shared" ca="1" si="87"/>
        <v>2006.4277841443991</v>
      </c>
      <c r="M247" s="306">
        <f t="shared" ca="1" si="103"/>
        <v>1.1784217378741881</v>
      </c>
      <c r="N247" s="304">
        <f t="shared" ca="1" si="104"/>
        <v>67.518592066662777</v>
      </c>
      <c r="P247" s="310">
        <f t="shared" ca="1" si="105"/>
        <v>23</v>
      </c>
      <c r="Q247" s="304">
        <f t="shared" ca="1" si="106"/>
        <v>0</v>
      </c>
      <c r="R247" s="306">
        <f t="shared" ca="1" si="107"/>
        <v>0</v>
      </c>
      <c r="S247" s="307">
        <f t="shared" ca="1" si="108"/>
        <v>4.2939999999999809</v>
      </c>
      <c r="T247" s="304">
        <f t="shared" ca="1" si="88"/>
        <v>42.124139999999812</v>
      </c>
      <c r="U247" s="311">
        <f t="shared" ca="1" si="89"/>
        <v>0</v>
      </c>
      <c r="V247" s="306">
        <f t="shared" ca="1" si="90"/>
        <v>1.0122288742212397</v>
      </c>
      <c r="W247" s="304">
        <f t="shared" ca="1" si="91"/>
        <v>66.841627673563409</v>
      </c>
      <c r="Y247" s="314" t="str">
        <f t="shared" ca="1" si="109"/>
        <v/>
      </c>
      <c r="Z247" s="315" t="str">
        <f t="shared" ca="1" si="110"/>
        <v/>
      </c>
      <c r="AA247" s="316" t="str">
        <f t="shared" ca="1" si="111"/>
        <v/>
      </c>
      <c r="AC247" s="310">
        <f t="shared" ca="1" si="112"/>
        <v>9.9999999999999432</v>
      </c>
      <c r="AD247" s="323">
        <f t="shared" ca="1" si="113"/>
        <v>638.58119420164894</v>
      </c>
      <c r="AE247" s="324">
        <f t="shared" ca="1" si="92"/>
        <v>1902.0952950361345</v>
      </c>
      <c r="AG247" s="306">
        <f t="shared" ca="1" si="114"/>
        <v>-25.118542738821102</v>
      </c>
      <c r="AH247" s="304">
        <f t="shared" ca="1" si="115"/>
        <v>-16.046025346398167</v>
      </c>
    </row>
    <row r="248" spans="1:34" x14ac:dyDescent="0.2">
      <c r="A248" s="347">
        <f t="shared" ca="1" si="93"/>
        <v>0.1</v>
      </c>
      <c r="B248" s="304">
        <f t="shared" ca="1" si="94"/>
        <v>10.099999999999943</v>
      </c>
      <c r="D248" s="306">
        <f t="shared" ca="1" si="95"/>
        <v>-5.9522923976784421</v>
      </c>
      <c r="E248" s="307">
        <f t="shared" ca="1" si="96"/>
        <v>-24.193304316796343</v>
      </c>
      <c r="F248" s="304">
        <f t="shared" ca="1" si="97"/>
        <v>24.914769887610383</v>
      </c>
      <c r="G248" s="306">
        <f t="shared" ca="1" si="98"/>
        <v>65.795699315581942</v>
      </c>
      <c r="H248" s="307">
        <f t="shared" ca="1" si="99"/>
        <v>158.00977242266359</v>
      </c>
      <c r="I248" s="304">
        <f t="shared" ca="1" si="100"/>
        <v>171.1612170717666</v>
      </c>
      <c r="J248" s="306">
        <f t="shared" ca="1" si="101"/>
        <v>645.19052559519548</v>
      </c>
      <c r="K248" s="307">
        <f t="shared" ca="1" si="102"/>
        <v>1918.0172387999849</v>
      </c>
      <c r="L248" s="304">
        <f t="shared" ca="1" si="87"/>
        <v>2023.6256923284313</v>
      </c>
      <c r="M248" s="306">
        <f t="shared" ca="1" si="103"/>
        <v>1.1762301278943301</v>
      </c>
      <c r="N248" s="304">
        <f t="shared" ca="1" si="104"/>
        <v>67.39302206447816</v>
      </c>
      <c r="P248" s="310">
        <f t="shared" ca="1" si="105"/>
        <v>23</v>
      </c>
      <c r="Q248" s="304">
        <f t="shared" ca="1" si="106"/>
        <v>0</v>
      </c>
      <c r="R248" s="306">
        <f t="shared" ca="1" si="107"/>
        <v>0</v>
      </c>
      <c r="S248" s="307">
        <f t="shared" ca="1" si="108"/>
        <v>4.2939999999999809</v>
      </c>
      <c r="T248" s="304">
        <f t="shared" ca="1" si="88"/>
        <v>42.124139999999812</v>
      </c>
      <c r="U248" s="311">
        <f t="shared" ca="1" si="89"/>
        <v>0</v>
      </c>
      <c r="V248" s="306">
        <f t="shared" ca="1" si="90"/>
        <v>1.0106036801202352</v>
      </c>
      <c r="W248" s="304">
        <f t="shared" ca="1" si="91"/>
        <v>64.854628754028809</v>
      </c>
      <c r="Y248" s="314" t="str">
        <f t="shared" ca="1" si="109"/>
        <v/>
      </c>
      <c r="Z248" s="315" t="str">
        <f t="shared" ca="1" si="110"/>
        <v/>
      </c>
      <c r="AA248" s="316" t="str">
        <f t="shared" ca="1" si="111"/>
        <v/>
      </c>
      <c r="AC248" s="310" t="e">
        <f t="shared" ca="1" si="112"/>
        <v>#N/A</v>
      </c>
      <c r="AD248" s="323" t="e">
        <f t="shared" ca="1" si="113"/>
        <v>#N/A</v>
      </c>
      <c r="AE248" s="324">
        <f t="shared" ca="1" si="92"/>
        <v>1918.0172387999849</v>
      </c>
      <c r="AG248" s="306">
        <f t="shared" ca="1" si="114"/>
        <v>-24.630760895916641</v>
      </c>
      <c r="AH248" s="304">
        <f t="shared" ca="1" si="115"/>
        <v>-15.566284972883956</v>
      </c>
    </row>
    <row r="249" spans="1:34" x14ac:dyDescent="0.2">
      <c r="A249" s="347">
        <f t="shared" ca="1" si="93"/>
        <v>0.1</v>
      </c>
      <c r="B249" s="304">
        <f t="shared" ca="1" si="94"/>
        <v>10.199999999999942</v>
      </c>
      <c r="D249" s="306">
        <f t="shared" ca="1" si="95"/>
        <v>-5.8059204204447132</v>
      </c>
      <c r="E249" s="307">
        <f t="shared" ca="1" si="96"/>
        <v>-23.753041473552742</v>
      </c>
      <c r="F249" s="304">
        <f t="shared" ca="1" si="97"/>
        <v>24.452314638349751</v>
      </c>
      <c r="G249" s="306">
        <f t="shared" ca="1" si="98"/>
        <v>65.21510727353747</v>
      </c>
      <c r="H249" s="307">
        <f t="shared" ca="1" si="99"/>
        <v>155.63446827530831</v>
      </c>
      <c r="I249" s="304">
        <f t="shared" ca="1" si="100"/>
        <v>168.74566048357198</v>
      </c>
      <c r="J249" s="306">
        <f t="shared" ca="1" si="101"/>
        <v>651.74106592465148</v>
      </c>
      <c r="K249" s="307">
        <f t="shared" ca="1" si="102"/>
        <v>1933.6994508348835</v>
      </c>
      <c r="L249" s="304">
        <f t="shared" ca="1" si="87"/>
        <v>2040.5783452667852</v>
      </c>
      <c r="M249" s="306">
        <f t="shared" ca="1" si="103"/>
        <v>1.1739953781464936</v>
      </c>
      <c r="N249" s="304">
        <f t="shared" ca="1" si="104"/>
        <v>67.264980335659203</v>
      </c>
      <c r="P249" s="310">
        <f t="shared" ca="1" si="105"/>
        <v>23</v>
      </c>
      <c r="Q249" s="304">
        <f t="shared" ca="1" si="106"/>
        <v>0</v>
      </c>
      <c r="R249" s="306">
        <f t="shared" ca="1" si="107"/>
        <v>0</v>
      </c>
      <c r="S249" s="307">
        <f t="shared" ca="1" si="108"/>
        <v>4.2939999999999809</v>
      </c>
      <c r="T249" s="304">
        <f t="shared" ca="1" si="88"/>
        <v>42.124139999999812</v>
      </c>
      <c r="U249" s="311">
        <f t="shared" ca="1" si="89"/>
        <v>0</v>
      </c>
      <c r="V249" s="306">
        <f t="shared" ca="1" si="90"/>
        <v>1.0090052625338071</v>
      </c>
      <c r="W249" s="304">
        <f t="shared" ca="1" si="91"/>
        <v>62.937288445660535</v>
      </c>
      <c r="Y249" s="314" t="str">
        <f t="shared" ca="1" si="109"/>
        <v/>
      </c>
      <c r="Z249" s="315" t="str">
        <f t="shared" ca="1" si="110"/>
        <v/>
      </c>
      <c r="AA249" s="316" t="str">
        <f t="shared" ca="1" si="111"/>
        <v/>
      </c>
      <c r="AC249" s="310" t="e">
        <f t="shared" ca="1" si="112"/>
        <v>#N/A</v>
      </c>
      <c r="AD249" s="323" t="e">
        <f t="shared" ca="1" si="113"/>
        <v>#N/A</v>
      </c>
      <c r="AE249" s="324">
        <f t="shared" ca="1" si="92"/>
        <v>1933.6994508348835</v>
      </c>
      <c r="AG249" s="306">
        <f t="shared" ca="1" si="114"/>
        <v>-24.159779549137411</v>
      </c>
      <c r="AH249" s="304">
        <f t="shared" ca="1" si="115"/>
        <v>-15.103546519336073</v>
      </c>
    </row>
    <row r="250" spans="1:34" x14ac:dyDescent="0.2">
      <c r="A250" s="347">
        <f t="shared" ca="1" si="93"/>
        <v>0.1</v>
      </c>
      <c r="B250" s="304">
        <f t="shared" ca="1" si="94"/>
        <v>10.299999999999942</v>
      </c>
      <c r="D250" s="306">
        <f t="shared" ca="1" si="95"/>
        <v>-5.6645000867695199</v>
      </c>
      <c r="E250" s="307">
        <f t="shared" ca="1" si="96"/>
        <v>-23.328209137525079</v>
      </c>
      <c r="F250" s="304">
        <f t="shared" ca="1" si="97"/>
        <v>24.006080538003712</v>
      </c>
      <c r="G250" s="306">
        <f t="shared" ca="1" si="98"/>
        <v>64.648657264860518</v>
      </c>
      <c r="H250" s="307">
        <f t="shared" ca="1" si="99"/>
        <v>153.30164736155581</v>
      </c>
      <c r="I250" s="304">
        <f t="shared" ca="1" si="100"/>
        <v>166.37561110305865</v>
      </c>
      <c r="J250" s="306">
        <f t="shared" ca="1" si="101"/>
        <v>658.23425415157135</v>
      </c>
      <c r="K250" s="307">
        <f t="shared" ca="1" si="102"/>
        <v>1949.1462566167268</v>
      </c>
      <c r="L250" s="304">
        <f t="shared" ca="1" si="87"/>
        <v>2057.2903205482385</v>
      </c>
      <c r="M250" s="306">
        <f t="shared" ca="1" si="103"/>
        <v>1.1717166352944244</v>
      </c>
      <c r="N250" s="304">
        <f t="shared" ca="1" si="104"/>
        <v>67.134417987640035</v>
      </c>
      <c r="P250" s="310">
        <f t="shared" ca="1" si="105"/>
        <v>23</v>
      </c>
      <c r="Q250" s="304">
        <f t="shared" ca="1" si="106"/>
        <v>0</v>
      </c>
      <c r="R250" s="306">
        <f t="shared" ca="1" si="107"/>
        <v>0</v>
      </c>
      <c r="S250" s="307">
        <f t="shared" ca="1" si="108"/>
        <v>4.2939999999999809</v>
      </c>
      <c r="T250" s="304">
        <f t="shared" ca="1" si="88"/>
        <v>42.124139999999812</v>
      </c>
      <c r="U250" s="311">
        <f t="shared" ca="1" si="89"/>
        <v>0</v>
      </c>
      <c r="V250" s="306">
        <f t="shared" ca="1" si="90"/>
        <v>1.0074330717523283</v>
      </c>
      <c r="W250" s="304">
        <f t="shared" ca="1" si="91"/>
        <v>61.086452002002424</v>
      </c>
      <c r="Y250" s="314" t="str">
        <f t="shared" ca="1" si="109"/>
        <v/>
      </c>
      <c r="Z250" s="315" t="str">
        <f t="shared" ca="1" si="110"/>
        <v/>
      </c>
      <c r="AA250" s="316" t="str">
        <f t="shared" ca="1" si="111"/>
        <v/>
      </c>
      <c r="AC250" s="310" t="e">
        <f t="shared" ca="1" si="112"/>
        <v>#N/A</v>
      </c>
      <c r="AD250" s="323" t="e">
        <f t="shared" ca="1" si="113"/>
        <v>#N/A</v>
      </c>
      <c r="AE250" s="324">
        <f t="shared" ca="1" si="92"/>
        <v>1949.1462566167268</v>
      </c>
      <c r="AG250" s="306">
        <f t="shared" ca="1" si="114"/>
        <v>-23.704813470643078</v>
      </c>
      <c r="AH250" s="304">
        <f t="shared" ca="1" si="115"/>
        <v>-14.657030378588917</v>
      </c>
    </row>
    <row r="251" spans="1:34" x14ac:dyDescent="0.2">
      <c r="A251" s="347">
        <f t="shared" ca="1" si="93"/>
        <v>0.1</v>
      </c>
      <c r="B251" s="304">
        <f t="shared" ca="1" si="94"/>
        <v>10.399999999999942</v>
      </c>
      <c r="D251" s="306">
        <f t="shared" ca="1" si="95"/>
        <v>-5.5278049025767562</v>
      </c>
      <c r="E251" s="307">
        <f t="shared" ca="1" si="96"/>
        <v>-22.918108253300311</v>
      </c>
      <c r="F251" s="304">
        <f t="shared" ca="1" si="97"/>
        <v>23.5753327219563</v>
      </c>
      <c r="G251" s="306">
        <f t="shared" ca="1" si="98"/>
        <v>64.095876774602843</v>
      </c>
      <c r="H251" s="307">
        <f t="shared" ca="1" si="99"/>
        <v>151.00983653622578</v>
      </c>
      <c r="I251" s="304">
        <f t="shared" ca="1" si="100"/>
        <v>164.04954175554013</v>
      </c>
      <c r="J251" s="306">
        <f t="shared" ca="1" si="101"/>
        <v>664.67148085354449</v>
      </c>
      <c r="K251" s="307">
        <f t="shared" ca="1" si="102"/>
        <v>1964.3618308116158</v>
      </c>
      <c r="L251" s="304">
        <f t="shared" ca="1" si="87"/>
        <v>2073.7660378667615</v>
      </c>
      <c r="M251" s="306">
        <f t="shared" ca="1" si="103"/>
        <v>1.1693930200232991</v>
      </c>
      <c r="N251" s="304">
        <f t="shared" ca="1" si="104"/>
        <v>67.001284639392409</v>
      </c>
      <c r="P251" s="310">
        <f t="shared" ca="1" si="105"/>
        <v>23</v>
      </c>
      <c r="Q251" s="304">
        <f t="shared" ca="1" si="106"/>
        <v>0</v>
      </c>
      <c r="R251" s="306">
        <f t="shared" ca="1" si="107"/>
        <v>0</v>
      </c>
      <c r="S251" s="307">
        <f t="shared" ca="1" si="108"/>
        <v>4.2939999999999809</v>
      </c>
      <c r="T251" s="304">
        <f t="shared" ca="1" si="88"/>
        <v>42.124139999999812</v>
      </c>
      <c r="U251" s="311">
        <f t="shared" ca="1" si="89"/>
        <v>0</v>
      </c>
      <c r="V251" s="306">
        <f t="shared" ca="1" si="90"/>
        <v>1.005886577877386</v>
      </c>
      <c r="W251" s="304">
        <f t="shared" ca="1" si="91"/>
        <v>59.299144335344195</v>
      </c>
      <c r="Y251" s="314" t="str">
        <f t="shared" ca="1" si="109"/>
        <v/>
      </c>
      <c r="Z251" s="315" t="str">
        <f t="shared" ca="1" si="110"/>
        <v/>
      </c>
      <c r="AA251" s="316" t="str">
        <f t="shared" ca="1" si="111"/>
        <v/>
      </c>
      <c r="AC251" s="310" t="e">
        <f t="shared" ca="1" si="112"/>
        <v>#N/A</v>
      </c>
      <c r="AD251" s="323" t="e">
        <f t="shared" ca="1" si="113"/>
        <v>#N/A</v>
      </c>
      <c r="AE251" s="324">
        <f t="shared" ca="1" si="92"/>
        <v>1964.3618308116158</v>
      </c>
      <c r="AG251" s="306">
        <f t="shared" ca="1" si="114"/>
        <v>-23.265122144720081</v>
      </c>
      <c r="AH251" s="304">
        <f t="shared" ca="1" si="115"/>
        <v>-14.226001863531135</v>
      </c>
    </row>
    <row r="252" spans="1:34" x14ac:dyDescent="0.2">
      <c r="A252" s="347">
        <f t="shared" ca="1" si="93"/>
        <v>0.1</v>
      </c>
      <c r="B252" s="304">
        <f t="shared" ca="1" si="94"/>
        <v>10.499999999999941</v>
      </c>
      <c r="D252" s="306">
        <f t="shared" ca="1" si="95"/>
        <v>-5.3956212656984173</v>
      </c>
      <c r="E252" s="307">
        <f t="shared" ca="1" si="96"/>
        <v>-22.522079564958105</v>
      </c>
      <c r="F252" s="304">
        <f t="shared" ca="1" si="97"/>
        <v>23.159378160329791</v>
      </c>
      <c r="G252" s="306">
        <f t="shared" ca="1" si="98"/>
        <v>63.556314648033002</v>
      </c>
      <c r="H252" s="307">
        <f t="shared" ca="1" si="99"/>
        <v>148.75762857972995</v>
      </c>
      <c r="I252" s="304">
        <f t="shared" ca="1" si="100"/>
        <v>161.76599516679846</v>
      </c>
      <c r="J252" s="306">
        <f t="shared" ca="1" si="101"/>
        <v>671.05409042467625</v>
      </c>
      <c r="K252" s="307">
        <f t="shared" ca="1" si="102"/>
        <v>1979.3502040674136</v>
      </c>
      <c r="L252" s="304">
        <f t="shared" ca="1" si="87"/>
        <v>2090.0097661535942</v>
      </c>
      <c r="M252" s="306">
        <f t="shared" ca="1" si="103"/>
        <v>1.1670236262053146</v>
      </c>
      <c r="N252" s="304">
        <f t="shared" ca="1" si="104"/>
        <v>66.865528373617508</v>
      </c>
      <c r="P252" s="310">
        <f t="shared" ca="1" si="105"/>
        <v>23</v>
      </c>
      <c r="Q252" s="304">
        <f t="shared" ca="1" si="106"/>
        <v>0</v>
      </c>
      <c r="R252" s="306">
        <f t="shared" ca="1" si="107"/>
        <v>0</v>
      </c>
      <c r="S252" s="307">
        <f t="shared" ca="1" si="108"/>
        <v>4.2939999999999809</v>
      </c>
      <c r="T252" s="304">
        <f t="shared" ca="1" si="88"/>
        <v>42.124139999999812</v>
      </c>
      <c r="U252" s="311">
        <f t="shared" ca="1" si="89"/>
        <v>0</v>
      </c>
      <c r="V252" s="306">
        <f t="shared" ca="1" si="90"/>
        <v>1.0043652699037595</v>
      </c>
      <c r="W252" s="304">
        <f t="shared" ca="1" si="91"/>
        <v>57.572557839843903</v>
      </c>
      <c r="Y252" s="314" t="str">
        <f t="shared" ca="1" si="109"/>
        <v/>
      </c>
      <c r="Z252" s="315" t="str">
        <f t="shared" ca="1" si="110"/>
        <v/>
      </c>
      <c r="AA252" s="316" t="str">
        <f t="shared" ca="1" si="111"/>
        <v/>
      </c>
      <c r="AC252" s="310" t="e">
        <f t="shared" ca="1" si="112"/>
        <v>#N/A</v>
      </c>
      <c r="AD252" s="323" t="e">
        <f t="shared" ca="1" si="113"/>
        <v>#N/A</v>
      </c>
      <c r="AE252" s="324">
        <f t="shared" ca="1" si="92"/>
        <v>1979.3502040674136</v>
      </c>
      <c r="AG252" s="306">
        <f t="shared" ca="1" si="114"/>
        <v>-22.84000667866718</v>
      </c>
      <c r="AH252" s="304">
        <f t="shared" ca="1" si="115"/>
        <v>-13.809768126535738</v>
      </c>
    </row>
    <row r="253" spans="1:34" x14ac:dyDescent="0.2">
      <c r="A253" s="347">
        <f t="shared" ca="1" si="93"/>
        <v>0.1</v>
      </c>
      <c r="B253" s="304">
        <f t="shared" ca="1" si="94"/>
        <v>10.599999999999941</v>
      </c>
      <c r="D253" s="306">
        <f t="shared" ca="1" si="95"/>
        <v>-5.2677475923865371</v>
      </c>
      <c r="E253" s="307">
        <f t="shared" ca="1" si="96"/>
        <v>-22.139500918037506</v>
      </c>
      <c r="F253" s="304">
        <f t="shared" ca="1" si="97"/>
        <v>22.757562821991236</v>
      </c>
      <c r="G253" s="306">
        <f t="shared" ca="1" si="98"/>
        <v>63.029539888794346</v>
      </c>
      <c r="H253" s="307">
        <f t="shared" ca="1" si="99"/>
        <v>146.5436784879262</v>
      </c>
      <c r="I253" s="304">
        <f t="shared" ca="1" si="100"/>
        <v>159.52358008572213</v>
      </c>
      <c r="J253" s="306">
        <f t="shared" ca="1" si="101"/>
        <v>677.38338315151759</v>
      </c>
      <c r="K253" s="307">
        <f t="shared" ca="1" si="102"/>
        <v>1994.1152694207965</v>
      </c>
      <c r="L253" s="304">
        <f t="shared" ca="1" si="87"/>
        <v>2106.0256303062815</v>
      </c>
      <c r="M253" s="306">
        <f t="shared" ca="1" si="103"/>
        <v>1.1646075200327426</v>
      </c>
      <c r="N253" s="304">
        <f t="shared" ca="1" si="104"/>
        <v>66.727095687073628</v>
      </c>
      <c r="P253" s="310">
        <f t="shared" ca="1" si="105"/>
        <v>23</v>
      </c>
      <c r="Q253" s="304">
        <f t="shared" ca="1" si="106"/>
        <v>0</v>
      </c>
      <c r="R253" s="306">
        <f t="shared" ca="1" si="107"/>
        <v>0</v>
      </c>
      <c r="S253" s="307">
        <f t="shared" ca="1" si="108"/>
        <v>4.2939999999999809</v>
      </c>
      <c r="T253" s="304">
        <f t="shared" ca="1" si="88"/>
        <v>42.124139999999812</v>
      </c>
      <c r="U253" s="311">
        <f t="shared" ca="1" si="89"/>
        <v>0</v>
      </c>
      <c r="V253" s="306">
        <f t="shared" ca="1" si="90"/>
        <v>1.0028686548545307</v>
      </c>
      <c r="W253" s="304">
        <f t="shared" ca="1" si="91"/>
        <v>55.904041171087805</v>
      </c>
      <c r="Y253" s="314" t="str">
        <f t="shared" ca="1" si="109"/>
        <v/>
      </c>
      <c r="Z253" s="315" t="str">
        <f t="shared" ca="1" si="110"/>
        <v/>
      </c>
      <c r="AA253" s="316" t="str">
        <f t="shared" ca="1" si="111"/>
        <v/>
      </c>
      <c r="AC253" s="310" t="e">
        <f t="shared" ca="1" si="112"/>
        <v>#N/A</v>
      </c>
      <c r="AD253" s="323" t="e">
        <f t="shared" ca="1" si="113"/>
        <v>#N/A</v>
      </c>
      <c r="AE253" s="324">
        <f t="shared" ca="1" si="92"/>
        <v>1994.1152694207965</v>
      </c>
      <c r="AG253" s="306">
        <f t="shared" ca="1" si="114"/>
        <v>-22.428806958057283</v>
      </c>
      <c r="AH253" s="304">
        <f t="shared" ca="1" si="115"/>
        <v>-13.407675323671207</v>
      </c>
    </row>
    <row r="254" spans="1:34" x14ac:dyDescent="0.2">
      <c r="A254" s="347">
        <f t="shared" ca="1" si="93"/>
        <v>0.1</v>
      </c>
      <c r="B254" s="304">
        <f t="shared" ca="1" si="94"/>
        <v>10.699999999999941</v>
      </c>
      <c r="D254" s="306">
        <f t="shared" ca="1" si="95"/>
        <v>-5.1439935124733891</v>
      </c>
      <c r="E254" s="307">
        <f t="shared" ca="1" si="96"/>
        <v>-21.769784773391564</v>
      </c>
      <c r="F254" s="304">
        <f t="shared" ca="1" si="97"/>
        <v>22.369269061284939</v>
      </c>
      <c r="G254" s="306">
        <f t="shared" ca="1" si="98"/>
        <v>62.515140537547005</v>
      </c>
      <c r="H254" s="307">
        <f t="shared" ca="1" si="99"/>
        <v>144.36670001058704</v>
      </c>
      <c r="I254" s="304">
        <f t="shared" ca="1" si="100"/>
        <v>157.3209676692083</v>
      </c>
      <c r="J254" s="306">
        <f t="shared" ca="1" si="101"/>
        <v>683.66061717283469</v>
      </c>
      <c r="K254" s="307">
        <f t="shared" ca="1" si="102"/>
        <v>2008.6607883457223</v>
      </c>
      <c r="L254" s="304">
        <f t="shared" ca="1" si="87"/>
        <v>2121.8176175418093</v>
      </c>
      <c r="M254" s="306">
        <f t="shared" ca="1" si="103"/>
        <v>1.162143739117232</v>
      </c>
      <c r="N254" s="304">
        <f t="shared" ca="1" si="104"/>
        <v>66.585931438969993</v>
      </c>
      <c r="P254" s="310">
        <f t="shared" ca="1" si="105"/>
        <v>23</v>
      </c>
      <c r="Q254" s="304">
        <f t="shared" ca="1" si="106"/>
        <v>0</v>
      </c>
      <c r="R254" s="306">
        <f t="shared" ca="1" si="107"/>
        <v>0</v>
      </c>
      <c r="S254" s="307">
        <f t="shared" ca="1" si="108"/>
        <v>4.2939999999999809</v>
      </c>
      <c r="T254" s="304">
        <f t="shared" ca="1" si="88"/>
        <v>42.124139999999812</v>
      </c>
      <c r="U254" s="311">
        <f t="shared" ca="1" si="89"/>
        <v>0</v>
      </c>
      <c r="V254" s="306">
        <f t="shared" ca="1" si="90"/>
        <v>1.0013962569656689</v>
      </c>
      <c r="W254" s="304">
        <f t="shared" ca="1" si="91"/>
        <v>54.291088896938504</v>
      </c>
      <c r="Y254" s="314" t="str">
        <f t="shared" ca="1" si="109"/>
        <v/>
      </c>
      <c r="Z254" s="315" t="str">
        <f t="shared" ca="1" si="110"/>
        <v/>
      </c>
      <c r="AA254" s="316" t="str">
        <f t="shared" ca="1" si="111"/>
        <v/>
      </c>
      <c r="AC254" s="310" t="e">
        <f t="shared" ca="1" si="112"/>
        <v>#N/A</v>
      </c>
      <c r="AD254" s="323" t="e">
        <f t="shared" ca="1" si="113"/>
        <v>#N/A</v>
      </c>
      <c r="AE254" s="324">
        <f t="shared" ca="1" si="92"/>
        <v>2008.6607883457223</v>
      </c>
      <c r="AG254" s="306">
        <f t="shared" ca="1" si="114"/>
        <v>-22.030899024312578</v>
      </c>
      <c r="AH254" s="304">
        <f t="shared" ca="1" si="115"/>
        <v>-13.019106001650687</v>
      </c>
    </row>
    <row r="255" spans="1:34" x14ac:dyDescent="0.2">
      <c r="A255" s="347">
        <f t="shared" ca="1" si="93"/>
        <v>0.1</v>
      </c>
      <c r="B255" s="304">
        <f t="shared" ca="1" si="94"/>
        <v>10.79999999999994</v>
      </c>
      <c r="D255" s="306">
        <f t="shared" ca="1" si="95"/>
        <v>-5.0241791270701164</v>
      </c>
      <c r="E255" s="307">
        <f t="shared" ca="1" si="96"/>
        <v>-21.41237591406437</v>
      </c>
      <c r="F255" s="304">
        <f t="shared" ca="1" si="97"/>
        <v>21.993913207660228</v>
      </c>
      <c r="G255" s="306">
        <f t="shared" ca="1" si="98"/>
        <v>62.012722624839995</v>
      </c>
      <c r="H255" s="307">
        <f t="shared" ca="1" si="99"/>
        <v>142.22546241918059</v>
      </c>
      <c r="I255" s="304">
        <f t="shared" ca="1" si="100"/>
        <v>155.15688810908489</v>
      </c>
      <c r="J255" s="306">
        <f t="shared" ca="1" si="101"/>
        <v>689.88701033095401</v>
      </c>
      <c r="K255" s="307">
        <f t="shared" ca="1" si="102"/>
        <v>2022.9903964672108</v>
      </c>
      <c r="L255" s="304">
        <f t="shared" ca="1" si="87"/>
        <v>2137.3895833988581</v>
      </c>
      <c r="M255" s="306">
        <f t="shared" ca="1" si="103"/>
        <v>1.1596312915540985</v>
      </c>
      <c r="N255" s="304">
        <f t="shared" ca="1" si="104"/>
        <v>66.441978797354508</v>
      </c>
      <c r="P255" s="310">
        <f t="shared" ca="1" si="105"/>
        <v>23</v>
      </c>
      <c r="Q255" s="304">
        <f t="shared" ca="1" si="106"/>
        <v>0</v>
      </c>
      <c r="R255" s="306">
        <f t="shared" ca="1" si="107"/>
        <v>0</v>
      </c>
      <c r="S255" s="307">
        <f t="shared" ca="1" si="108"/>
        <v>4.2939999999999809</v>
      </c>
      <c r="T255" s="304">
        <f t="shared" ca="1" si="88"/>
        <v>42.124139999999812</v>
      </c>
      <c r="U255" s="311">
        <f t="shared" ca="1" si="89"/>
        <v>0</v>
      </c>
      <c r="V255" s="306">
        <f t="shared" ca="1" si="90"/>
        <v>0.99994761691674117</v>
      </c>
      <c r="W255" s="304">
        <f t="shared" ca="1" si="91"/>
        <v>52.731331942979622</v>
      </c>
      <c r="Y255" s="314" t="str">
        <f t="shared" ca="1" si="109"/>
        <v/>
      </c>
      <c r="Z255" s="315" t="str">
        <f t="shared" ca="1" si="110"/>
        <v/>
      </c>
      <c r="AA255" s="316" t="str">
        <f t="shared" ca="1" si="111"/>
        <v/>
      </c>
      <c r="AC255" s="310" t="e">
        <f t="shared" ca="1" si="112"/>
        <v>#N/A</v>
      </c>
      <c r="AD255" s="323" t="e">
        <f t="shared" ca="1" si="113"/>
        <v>#N/A</v>
      </c>
      <c r="AE255" s="324">
        <f t="shared" ca="1" si="92"/>
        <v>2022.9903964672108</v>
      </c>
      <c r="AG255" s="306">
        <f t="shared" ca="1" si="114"/>
        <v>-21.645692654741765</v>
      </c>
      <c r="AH255" s="304">
        <f t="shared" ca="1" si="115"/>
        <v>-12.643476687689507</v>
      </c>
    </row>
    <row r="256" spans="1:34" x14ac:dyDescent="0.2">
      <c r="A256" s="347">
        <f t="shared" ca="1" si="93"/>
        <v>0.1</v>
      </c>
      <c r="B256" s="304">
        <f t="shared" ca="1" si="94"/>
        <v>10.89999999999994</v>
      </c>
      <c r="D256" s="306">
        <f t="shared" ca="1" si="95"/>
        <v>-4.9081343233010033</v>
      </c>
      <c r="E256" s="307">
        <f t="shared" ca="1" si="96"/>
        <v>-21.066749328198654</v>
      </c>
      <c r="F256" s="304">
        <f t="shared" ca="1" si="97"/>
        <v>21.63094334033363</v>
      </c>
      <c r="G256" s="306">
        <f t="shared" ca="1" si="98"/>
        <v>61.521909192509895</v>
      </c>
      <c r="H256" s="307">
        <f t="shared" ca="1" si="99"/>
        <v>140.11878748636073</v>
      </c>
      <c r="I256" s="304">
        <f t="shared" ca="1" si="100"/>
        <v>153.03012748259525</v>
      </c>
      <c r="J256" s="306">
        <f t="shared" ca="1" si="101"/>
        <v>696.06374192182147</v>
      </c>
      <c r="K256" s="307">
        <f t="shared" ca="1" si="102"/>
        <v>2037.1076089624878</v>
      </c>
      <c r="L256" s="304">
        <f t="shared" ca="1" si="87"/>
        <v>2152.7452574122822</v>
      </c>
      <c r="M256" s="306">
        <f t="shared" ca="1" si="103"/>
        <v>1.1570691549502916</v>
      </c>
      <c r="N256" s="304">
        <f t="shared" ca="1" si="104"/>
        <v>66.295179183420387</v>
      </c>
      <c r="P256" s="310">
        <f t="shared" ca="1" si="105"/>
        <v>23</v>
      </c>
      <c r="Q256" s="304">
        <f t="shared" ca="1" si="106"/>
        <v>0</v>
      </c>
      <c r="R256" s="306">
        <f t="shared" ca="1" si="107"/>
        <v>0</v>
      </c>
      <c r="S256" s="307">
        <f t="shared" ca="1" si="108"/>
        <v>4.2939999999999809</v>
      </c>
      <c r="T256" s="304">
        <f t="shared" ca="1" si="88"/>
        <v>42.124139999999812</v>
      </c>
      <c r="U256" s="311">
        <f t="shared" ca="1" si="89"/>
        <v>0</v>
      </c>
      <c r="V256" s="306">
        <f t="shared" ca="1" si="90"/>
        <v>0.99852229110465074</v>
      </c>
      <c r="W256" s="304">
        <f t="shared" ca="1" si="91"/>
        <v>51.222528763393889</v>
      </c>
      <c r="Y256" s="314" t="str">
        <f t="shared" ca="1" si="109"/>
        <v/>
      </c>
      <c r="Z256" s="315" t="str">
        <f t="shared" ca="1" si="110"/>
        <v/>
      </c>
      <c r="AA256" s="316" t="str">
        <f t="shared" ca="1" si="111"/>
        <v/>
      </c>
      <c r="AC256" s="310" t="e">
        <f t="shared" ca="1" si="112"/>
        <v>#N/A</v>
      </c>
      <c r="AD256" s="323" t="e">
        <f t="shared" ca="1" si="113"/>
        <v>#N/A</v>
      </c>
      <c r="AE256" s="324">
        <f t="shared" ca="1" si="92"/>
        <v>2037.1076089624878</v>
      </c>
      <c r="AG256" s="306">
        <f t="shared" ca="1" si="114"/>
        <v>-21.272629127156861</v>
      </c>
      <c r="AH256" s="304">
        <f t="shared" ca="1" si="115"/>
        <v>-12.280235664410773</v>
      </c>
    </row>
    <row r="257" spans="1:34" x14ac:dyDescent="0.2">
      <c r="A257" s="347">
        <f t="shared" ca="1" si="93"/>
        <v>0.1</v>
      </c>
      <c r="B257" s="304">
        <f t="shared" ca="1" si="94"/>
        <v>10.99999999999994</v>
      </c>
      <c r="D257" s="306">
        <f t="shared" ca="1" si="95"/>
        <v>-4.795698141110921</v>
      </c>
      <c r="E257" s="307">
        <f t="shared" ca="1" si="96"/>
        <v>-20.732408252650039</v>
      </c>
      <c r="F257" s="304">
        <f t="shared" ca="1" si="97"/>
        <v>21.279837231877647</v>
      </c>
      <c r="G257" s="306">
        <f t="shared" ca="1" si="98"/>
        <v>61.0423393783988</v>
      </c>
      <c r="H257" s="307">
        <f t="shared" ca="1" si="99"/>
        <v>138.04554666109573</v>
      </c>
      <c r="I257" s="304">
        <f t="shared" ca="1" si="100"/>
        <v>150.93952480960172</v>
      </c>
      <c r="J257" s="306">
        <f t="shared" ca="1" si="101"/>
        <v>702.19195435036693</v>
      </c>
      <c r="K257" s="307">
        <f t="shared" ca="1" si="102"/>
        <v>2051.0158256698605</v>
      </c>
      <c r="L257" s="304">
        <f t="shared" ca="1" si="87"/>
        <v>2167.8882484811361</v>
      </c>
      <c r="M257" s="306">
        <f t="shared" ca="1" si="103"/>
        <v>1.1544562754146939</v>
      </c>
      <c r="N257" s="304">
        <f t="shared" ca="1" si="104"/>
        <v>66.145472213654543</v>
      </c>
      <c r="P257" s="310">
        <f t="shared" ca="1" si="105"/>
        <v>23</v>
      </c>
      <c r="Q257" s="304">
        <f t="shared" ca="1" si="106"/>
        <v>0</v>
      </c>
      <c r="R257" s="306">
        <f t="shared" ca="1" si="107"/>
        <v>0</v>
      </c>
      <c r="S257" s="307">
        <f t="shared" ca="1" si="108"/>
        <v>4.2939999999999809</v>
      </c>
      <c r="T257" s="304">
        <f t="shared" ca="1" si="88"/>
        <v>42.124139999999812</v>
      </c>
      <c r="U257" s="311">
        <f t="shared" ca="1" si="89"/>
        <v>0</v>
      </c>
      <c r="V257" s="306">
        <f t="shared" ca="1" si="90"/>
        <v>0.99711985095754618</v>
      </c>
      <c r="W257" s="304">
        <f t="shared" ca="1" si="91"/>
        <v>49.762557174827727</v>
      </c>
      <c r="Y257" s="314" t="str">
        <f t="shared" ca="1" si="109"/>
        <v/>
      </c>
      <c r="Z257" s="315" t="str">
        <f t="shared" ca="1" si="110"/>
        <v/>
      </c>
      <c r="AA257" s="316" t="str">
        <f t="shared" ca="1" si="111"/>
        <v/>
      </c>
      <c r="AC257" s="310">
        <f t="shared" ca="1" si="112"/>
        <v>10.99999999999994</v>
      </c>
      <c r="AD257" s="323">
        <f t="shared" ca="1" si="113"/>
        <v>702.19195435036693</v>
      </c>
      <c r="AE257" s="324">
        <f t="shared" ca="1" si="92"/>
        <v>2051.0158256698605</v>
      </c>
      <c r="AG257" s="306">
        <f t="shared" ca="1" si="114"/>
        <v>-20.911179152939091</v>
      </c>
      <c r="AH257" s="304">
        <f t="shared" ca="1" si="115"/>
        <v>-11.928860913692155</v>
      </c>
    </row>
    <row r="258" spans="1:34" x14ac:dyDescent="0.2">
      <c r="A258" s="347">
        <f t="shared" ca="1" si="93"/>
        <v>0.1</v>
      </c>
      <c r="B258" s="304">
        <f t="shared" ca="1" si="94"/>
        <v>11.099999999999939</v>
      </c>
      <c r="D258" s="306">
        <f t="shared" ca="1" si="95"/>
        <v>-4.6867181876654707</v>
      </c>
      <c r="E258" s="307">
        <f t="shared" ca="1" si="96"/>
        <v>-20.408882363471939</v>
      </c>
      <c r="F258" s="304">
        <f t="shared" ca="1" si="97"/>
        <v>20.940100446192474</v>
      </c>
      <c r="G258" s="306">
        <f t="shared" ca="1" si="98"/>
        <v>60.573667559632256</v>
      </c>
      <c r="H258" s="307">
        <f t="shared" ca="1" si="99"/>
        <v>136.00465842474853</v>
      </c>
      <c r="I258" s="304">
        <f t="shared" ca="1" si="100"/>
        <v>148.88396930112177</v>
      </c>
      <c r="J258" s="306">
        <f t="shared" ca="1" si="101"/>
        <v>708.27275469726851</v>
      </c>
      <c r="K258" s="307">
        <f t="shared" ca="1" si="102"/>
        <v>2064.7183359241526</v>
      </c>
      <c r="L258" s="304">
        <f t="shared" ca="1" si="87"/>
        <v>2182.8220499499862</v>
      </c>
      <c r="M258" s="306">
        <f t="shared" ca="1" si="103"/>
        <v>1.1517915665093519</v>
      </c>
      <c r="N258" s="304">
        <f t="shared" ca="1" si="104"/>
        <v>65.992795639747513</v>
      </c>
      <c r="P258" s="310">
        <f t="shared" ca="1" si="105"/>
        <v>23</v>
      </c>
      <c r="Q258" s="304">
        <f t="shared" ca="1" si="106"/>
        <v>0</v>
      </c>
      <c r="R258" s="306">
        <f t="shared" ca="1" si="107"/>
        <v>0</v>
      </c>
      <c r="S258" s="307">
        <f t="shared" ca="1" si="108"/>
        <v>4.2939999999999809</v>
      </c>
      <c r="T258" s="304">
        <f t="shared" ca="1" si="88"/>
        <v>42.124139999999812</v>
      </c>
      <c r="U258" s="311">
        <f t="shared" ca="1" si="89"/>
        <v>0</v>
      </c>
      <c r="V258" s="306">
        <f t="shared" ca="1" si="90"/>
        <v>0.99573988228627419</v>
      </c>
      <c r="W258" s="304">
        <f t="shared" ca="1" si="91"/>
        <v>48.349406796794248</v>
      </c>
      <c r="Y258" s="314" t="str">
        <f t="shared" ca="1" si="109"/>
        <v/>
      </c>
      <c r="Z258" s="315" t="str">
        <f t="shared" ca="1" si="110"/>
        <v/>
      </c>
      <c r="AA258" s="316" t="str">
        <f t="shared" ca="1" si="111"/>
        <v/>
      </c>
      <c r="AC258" s="310" t="e">
        <f t="shared" ca="1" si="112"/>
        <v>#N/A</v>
      </c>
      <c r="AD258" s="323" t="e">
        <f t="shared" ca="1" si="113"/>
        <v>#N/A</v>
      </c>
      <c r="AE258" s="324">
        <f t="shared" ca="1" si="92"/>
        <v>2064.7183359241526</v>
      </c>
      <c r="AG258" s="306">
        <f t="shared" ca="1" si="114"/>
        <v>-20.560840963986188</v>
      </c>
      <c r="AH258" s="304">
        <f t="shared" ca="1" si="115"/>
        <v>-11.588858214911026</v>
      </c>
    </row>
    <row r="259" spans="1:34" x14ac:dyDescent="0.2">
      <c r="A259" s="347">
        <f t="shared" ca="1" si="93"/>
        <v>0.1</v>
      </c>
      <c r="B259" s="304">
        <f t="shared" ca="1" si="94"/>
        <v>11.199999999999939</v>
      </c>
      <c r="D259" s="306">
        <f t="shared" ca="1" si="95"/>
        <v>-4.581050095293957</v>
      </c>
      <c r="E259" s="307">
        <f t="shared" ca="1" si="96"/>
        <v>-20.095726100764089</v>
      </c>
      <c r="F259" s="304">
        <f t="shared" ca="1" si="97"/>
        <v>20.611264577713904</v>
      </c>
      <c r="G259" s="306">
        <f t="shared" ca="1" si="98"/>
        <v>60.115562550102858</v>
      </c>
      <c r="H259" s="307">
        <f t="shared" ca="1" si="99"/>
        <v>133.99508581467211</v>
      </c>
      <c r="I259" s="304">
        <f t="shared" ca="1" si="100"/>
        <v>146.86239778512629</v>
      </c>
      <c r="J259" s="306">
        <f t="shared" ca="1" si="101"/>
        <v>714.30721620275528</v>
      </c>
      <c r="K259" s="307">
        <f t="shared" ca="1" si="102"/>
        <v>2078.2183231361237</v>
      </c>
      <c r="L259" s="304">
        <f t="shared" ca="1" si="87"/>
        <v>2197.5500444217537</v>
      </c>
      <c r="M259" s="306">
        <f t="shared" ca="1" si="103"/>
        <v>1.1490739081601993</v>
      </c>
      <c r="N259" s="304">
        <f t="shared" ca="1" si="104"/>
        <v>65.837085286182585</v>
      </c>
      <c r="P259" s="310">
        <f t="shared" ca="1" si="105"/>
        <v>23</v>
      </c>
      <c r="Q259" s="304">
        <f t="shared" ca="1" si="106"/>
        <v>0</v>
      </c>
      <c r="R259" s="306">
        <f t="shared" ca="1" si="107"/>
        <v>0</v>
      </c>
      <c r="S259" s="307">
        <f t="shared" ca="1" si="108"/>
        <v>4.2939999999999809</v>
      </c>
      <c r="T259" s="304">
        <f t="shared" ca="1" si="88"/>
        <v>42.124139999999812</v>
      </c>
      <c r="U259" s="311">
        <f t="shared" ca="1" si="89"/>
        <v>0</v>
      </c>
      <c r="V259" s="306">
        <f t="shared" ca="1" si="90"/>
        <v>0.99438198467093275</v>
      </c>
      <c r="W259" s="304">
        <f t="shared" ca="1" si="91"/>
        <v>46.981172047528041</v>
      </c>
      <c r="Y259" s="314" t="str">
        <f t="shared" ca="1" si="109"/>
        <v/>
      </c>
      <c r="Z259" s="315" t="str">
        <f t="shared" ca="1" si="110"/>
        <v/>
      </c>
      <c r="AA259" s="316" t="str">
        <f t="shared" ca="1" si="111"/>
        <v/>
      </c>
      <c r="AC259" s="310" t="e">
        <f t="shared" ca="1" si="112"/>
        <v>#N/A</v>
      </c>
      <c r="AD259" s="323" t="e">
        <f t="shared" ca="1" si="113"/>
        <v>#N/A</v>
      </c>
      <c r="AE259" s="324">
        <f t="shared" ca="1" si="92"/>
        <v>2078.2183231361237</v>
      </c>
      <c r="AG259" s="306">
        <f t="shared" ca="1" si="114"/>
        <v>-20.221138540369356</v>
      </c>
      <c r="AH259" s="304">
        <f t="shared" ca="1" si="115"/>
        <v>-11.25975938444212</v>
      </c>
    </row>
    <row r="260" spans="1:34" x14ac:dyDescent="0.2">
      <c r="A260" s="347">
        <f t="shared" ca="1" si="93"/>
        <v>0.1</v>
      </c>
      <c r="B260" s="304">
        <f t="shared" ca="1" si="94"/>
        <v>11.299999999999939</v>
      </c>
      <c r="D260" s="306">
        <f t="shared" ca="1" si="95"/>
        <v>-4.4785570193101361</v>
      </c>
      <c r="E260" s="307">
        <f t="shared" ca="1" si="96"/>
        <v>-19.79251711656547</v>
      </c>
      <c r="F260" s="304">
        <f t="shared" ca="1" si="97"/>
        <v>20.292885619959257</v>
      </c>
      <c r="G260" s="306">
        <f t="shared" ca="1" si="98"/>
        <v>59.667706848171846</v>
      </c>
      <c r="H260" s="307">
        <f t="shared" ca="1" si="99"/>
        <v>132.01583410301555</v>
      </c>
      <c r="I260" s="304">
        <f t="shared" ca="1" si="100"/>
        <v>144.87379229672391</v>
      </c>
      <c r="J260" s="306">
        <f t="shared" ca="1" si="101"/>
        <v>720.29637967266899</v>
      </c>
      <c r="K260" s="307">
        <f t="shared" ca="1" si="102"/>
        <v>2091.5188691320081</v>
      </c>
      <c r="L260" s="304">
        <f t="shared" ref="L260:L323" ca="1" si="116">SQRT(pos_x^2+pos_z^2)</f>
        <v>2212.0755083190061</v>
      </c>
      <c r="M260" s="306">
        <f t="shared" ca="1" si="103"/>
        <v>1.1463021455257902</v>
      </c>
      <c r="N260" s="304">
        <f t="shared" ca="1" si="104"/>
        <v>65.678274985418881</v>
      </c>
      <c r="P260" s="310">
        <f t="shared" ca="1" si="105"/>
        <v>23</v>
      </c>
      <c r="Q260" s="304">
        <f t="shared" ca="1" si="106"/>
        <v>0</v>
      </c>
      <c r="R260" s="306">
        <f t="shared" ca="1" si="107"/>
        <v>0</v>
      </c>
      <c r="S260" s="307">
        <f t="shared" ca="1" si="108"/>
        <v>4.2939999999999809</v>
      </c>
      <c r="T260" s="304">
        <f t="shared" ref="T260:T323" ca="1" si="117">m*g</f>
        <v>42.124139999999812</v>
      </c>
      <c r="U260" s="311">
        <f t="shared" ref="U260:U323" ca="1" si="118">IF(pos_xz&lt;L_rampe,Poids*COS(Beta),0)</f>
        <v>0</v>
      </c>
      <c r="V260" s="306">
        <f t="shared" ref="V260:V323" ca="1" si="119">Rho_moyen*(20000-Alt_rampe-pos_z)/(20000+Alt_rampe+pos_z)</f>
        <v>0.99304577088027313</v>
      </c>
      <c r="W260" s="304">
        <f t="shared" ref="W260:W323" ca="1" si="120">1/2*Rho*Sref*Cx*vit_xz^2</f>
        <v>45.656045649008249</v>
      </c>
      <c r="Y260" s="314" t="str">
        <f t="shared" ca="1" si="109"/>
        <v/>
      </c>
      <c r="Z260" s="315" t="str">
        <f t="shared" ca="1" si="110"/>
        <v/>
      </c>
      <c r="AA260" s="316" t="str">
        <f t="shared" ca="1" si="111"/>
        <v/>
      </c>
      <c r="AC260" s="310" t="e">
        <f t="shared" ca="1" si="112"/>
        <v>#N/A</v>
      </c>
      <c r="AD260" s="323" t="e">
        <f t="shared" ca="1" si="113"/>
        <v>#N/A</v>
      </c>
      <c r="AE260" s="324">
        <f t="shared" ref="AE260:AE323" ca="1" si="121">IF(t&lt;T_para, pos_z, NA())</f>
        <v>2091.5188691320081</v>
      </c>
      <c r="AG260" s="306">
        <f t="shared" ca="1" si="114"/>
        <v>-19.891619966775181</v>
      </c>
      <c r="AH260" s="304">
        <f t="shared" ca="1" si="115"/>
        <v>-10.941120644510537</v>
      </c>
    </row>
    <row r="261" spans="1:34" x14ac:dyDescent="0.2">
      <c r="A261" s="347">
        <f t="shared" ref="A261:A324" ca="1" si="122">IF(B260+0.01&lt;=T_ini+ROUNDUP(Temps_fin_propu,0), 0.01, IF(K260&gt;0, 0.1, 0.0001))</f>
        <v>0.1</v>
      </c>
      <c r="B261" s="304">
        <f t="shared" ref="B261:B324" ca="1" si="123">B260+pas</f>
        <v>11.399999999999938</v>
      </c>
      <c r="D261" s="306">
        <f t="shared" ref="D261:D324" ca="1" si="124">IF(AND(L260&lt;L_rampe,Poussee&lt;Poids*SIN(M260)),0,(-W260+Poussee)/m*COS(M260)-U260/m*SIN(M260))</f>
        <v>-4.3791091723903515</v>
      </c>
      <c r="E261" s="307">
        <f t="shared" ref="E261:E324" ca="1" si="125">IF(AND(L260&lt;L_rampe,Poussee&lt;Poids*SIN(M260)),0,(-W260+Poussee)/m*SIN(M260)+U260/m*COS(M260)-Poids/m)</f>
        <v>-19.498854835536406</v>
      </c>
      <c r="F261" s="304">
        <f t="shared" ref="F261:F324" ca="1" si="126">SQRT(acc_x^2+acc_z^2)</f>
        <v>19.984542452631604</v>
      </c>
      <c r="G261" s="306">
        <f t="shared" ref="G261:G324" ca="1" si="127">G260+acc_x*pas</f>
        <v>59.229795930932809</v>
      </c>
      <c r="H261" s="307">
        <f t="shared" ref="H261:H324" ca="1" si="128">H260+acc_z*pas</f>
        <v>130.06594861946192</v>
      </c>
      <c r="I261" s="304">
        <f t="shared" ref="I261:I324" ca="1" si="129">SQRT(vit_x^2+vit_z^2)</f>
        <v>142.91717782093394</v>
      </c>
      <c r="J261" s="306">
        <f t="shared" ref="J261:J324" ca="1" si="130">J260+0.5*(vit_x+G260)*pas*(K260&gt;=0)</f>
        <v>726.24125481162423</v>
      </c>
      <c r="K261" s="307">
        <f t="shared" ref="K261:K324" ca="1" si="131">K260+0.5*(vit_z+H260)*pas</f>
        <v>2104.6229582681322</v>
      </c>
      <c r="L261" s="304">
        <f t="shared" ca="1" si="116"/>
        <v>2226.4016162093635</v>
      </c>
      <c r="M261" s="306">
        <f t="shared" ref="M261:M324" ca="1" si="132">IF(AND(L260&gt;L_rampe,G261&gt;0),ATAN2(G261,H261),$M$4)</f>
        <v>1.1434750878225095</v>
      </c>
      <c r="N261" s="304">
        <f t="shared" ref="N261:N324" ca="1" si="133">DEGREES(Beta)</f>
        <v>65.516296510580943</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4.2939999999999809</v>
      </c>
      <c r="T261" s="304">
        <f t="shared" ca="1" si="117"/>
        <v>42.124139999999812</v>
      </c>
      <c r="U261" s="311">
        <f t="shared" ca="1" si="118"/>
        <v>0</v>
      </c>
      <c r="V261" s="306">
        <f t="shared" ca="1" si="119"/>
        <v>0.99173086632186935</v>
      </c>
      <c r="W261" s="304">
        <f t="shared" ca="1" si="120"/>
        <v>44.372312599170328</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f t="shared" ca="1" si="121"/>
        <v>2104.6229582681322</v>
      </c>
      <c r="AG261" s="306">
        <f t="shared" ref="AG261:AG324" ca="1" si="143">IF(AND(L260&lt;L_rampe,Poussee&lt;Poids*SIN(M260)),0,(-W260+Poussee)/m-Poids*SIN(M260)/m)</f>
        <v>-19.571855906925165</v>
      </c>
      <c r="AH261" s="304">
        <f t="shared" ref="AH261:AH324" ca="1" si="144">IF(AND(L260&lt;L_rampe,Poussee&lt;Poids*SIN(M260)), g*SIN(M260), (-W260+Poussee)/m)</f>
        <v>-10.632521110621438</v>
      </c>
    </row>
    <row r="262" spans="1:34" x14ac:dyDescent="0.2">
      <c r="A262" s="347">
        <f t="shared" ca="1" si="122"/>
        <v>0.1</v>
      </c>
      <c r="B262" s="304">
        <f t="shared" ca="1" si="123"/>
        <v>11.499999999999938</v>
      </c>
      <c r="D262" s="306">
        <f t="shared" ca="1" si="124"/>
        <v>-4.282583392497699</v>
      </c>
      <c r="E262" s="307">
        <f t="shared" ca="1" si="125"/>
        <v>-19.214359119128137</v>
      </c>
      <c r="F262" s="304">
        <f t="shared" ca="1" si="126"/>
        <v>19.685835437504799</v>
      </c>
      <c r="G262" s="306">
        <f t="shared" ca="1" si="127"/>
        <v>58.801537591683037</v>
      </c>
      <c r="H262" s="307">
        <f t="shared" ca="1" si="128"/>
        <v>128.1445127075491</v>
      </c>
      <c r="I262" s="304">
        <f t="shared" ca="1" si="129"/>
        <v>140.99162017723367</v>
      </c>
      <c r="J262" s="306">
        <f t="shared" ca="1" si="130"/>
        <v>732.14282148775499</v>
      </c>
      <c r="K262" s="307">
        <f t="shared" ca="1" si="131"/>
        <v>2117.5334813344825</v>
      </c>
      <c r="L262" s="304">
        <f t="shared" ca="1" si="116"/>
        <v>2240.531444909574</v>
      </c>
      <c r="M262" s="306">
        <f t="shared" ca="1" si="132"/>
        <v>1.1405915071046941</v>
      </c>
      <c r="N262" s="304">
        <f t="shared" ca="1" si="133"/>
        <v>65.351079505564826</v>
      </c>
      <c r="P262" s="310">
        <f t="shared" ca="1" si="134"/>
        <v>23</v>
      </c>
      <c r="Q262" s="304">
        <f t="shared" ca="1" si="135"/>
        <v>0</v>
      </c>
      <c r="R262" s="306">
        <f t="shared" ca="1" si="136"/>
        <v>0</v>
      </c>
      <c r="S262" s="307">
        <f t="shared" ca="1" si="137"/>
        <v>4.2939999999999809</v>
      </c>
      <c r="T262" s="304">
        <f t="shared" ca="1" si="117"/>
        <v>42.124139999999812</v>
      </c>
      <c r="U262" s="311">
        <f t="shared" ca="1" si="118"/>
        <v>0</v>
      </c>
      <c r="V262" s="306">
        <f t="shared" ca="1" si="119"/>
        <v>0.99043690852111876</v>
      </c>
      <c r="W262" s="304">
        <f t="shared" ca="1" si="120"/>
        <v>43.128344573190546</v>
      </c>
      <c r="Y262" s="314" t="str">
        <f t="shared" ca="1" si="138"/>
        <v/>
      </c>
      <c r="Z262" s="315" t="str">
        <f t="shared" ca="1" si="139"/>
        <v/>
      </c>
      <c r="AA262" s="316" t="str">
        <f t="shared" ca="1" si="140"/>
        <v/>
      </c>
      <c r="AC262" s="310" t="e">
        <f t="shared" ca="1" si="141"/>
        <v>#N/A</v>
      </c>
      <c r="AD262" s="323" t="e">
        <f t="shared" ca="1" si="142"/>
        <v>#N/A</v>
      </c>
      <c r="AE262" s="324">
        <f t="shared" ca="1" si="121"/>
        <v>2117.5334813344825</v>
      </c>
      <c r="AG262" s="306">
        <f t="shared" ca="1" si="143"/>
        <v>-19.261438186166259</v>
      </c>
      <c r="AH262" s="304">
        <f t="shared" ca="1" si="144"/>
        <v>-10.333561387790061</v>
      </c>
    </row>
    <row r="263" spans="1:34" x14ac:dyDescent="0.2">
      <c r="A263" s="347">
        <f t="shared" ca="1" si="122"/>
        <v>0.1</v>
      </c>
      <c r="B263" s="304">
        <f t="shared" ca="1" si="123"/>
        <v>11.599999999999937</v>
      </c>
      <c r="D263" s="306">
        <f t="shared" ca="1" si="124"/>
        <v>-4.1888627416181068</v>
      </c>
      <c r="E263" s="307">
        <f t="shared" ca="1" si="125"/>
        <v>-18.938669024794059</v>
      </c>
      <c r="F263" s="304">
        <f t="shared" ca="1" si="126"/>
        <v>19.396385114211625</v>
      </c>
      <c r="G263" s="306">
        <f t="shared" ca="1" si="127"/>
        <v>58.382651317521223</v>
      </c>
      <c r="H263" s="307">
        <f t="shared" ca="1" si="128"/>
        <v>126.25064580506969</v>
      </c>
      <c r="I263" s="304">
        <f t="shared" ca="1" si="129"/>
        <v>139.09622403595444</v>
      </c>
      <c r="J263" s="306">
        <f t="shared" ca="1" si="130"/>
        <v>738.00203093321522</v>
      </c>
      <c r="K263" s="307">
        <f t="shared" ca="1" si="131"/>
        <v>2130.2532392601133</v>
      </c>
      <c r="L263" s="304">
        <f t="shared" ca="1" si="116"/>
        <v>2254.4679773817493</v>
      </c>
      <c r="M263" s="306">
        <f t="shared" ca="1" si="132"/>
        <v>1.1376501369980505</v>
      </c>
      <c r="N263" s="304">
        <f t="shared" ca="1" si="133"/>
        <v>65.1825514124682</v>
      </c>
      <c r="P263" s="310">
        <f t="shared" ca="1" si="134"/>
        <v>23</v>
      </c>
      <c r="Q263" s="304">
        <f t="shared" ca="1" si="135"/>
        <v>0</v>
      </c>
      <c r="R263" s="306">
        <f t="shared" ca="1" si="136"/>
        <v>0</v>
      </c>
      <c r="S263" s="307">
        <f t="shared" ca="1" si="137"/>
        <v>4.2939999999999809</v>
      </c>
      <c r="T263" s="304">
        <f t="shared" ca="1" si="117"/>
        <v>42.124139999999812</v>
      </c>
      <c r="U263" s="311">
        <f t="shared" ca="1" si="118"/>
        <v>0</v>
      </c>
      <c r="V263" s="306">
        <f t="shared" ca="1" si="119"/>
        <v>0.98916354662727901</v>
      </c>
      <c r="W263" s="304">
        <f t="shared" ca="1" si="120"/>
        <v>41.922594719198429</v>
      </c>
      <c r="Y263" s="314" t="str">
        <f t="shared" ca="1" si="138"/>
        <v/>
      </c>
      <c r="Z263" s="315" t="str">
        <f t="shared" ca="1" si="139"/>
        <v/>
      </c>
      <c r="AA263" s="316" t="str">
        <f t="shared" ca="1" si="140"/>
        <v/>
      </c>
      <c r="AC263" s="310" t="e">
        <f t="shared" ca="1" si="141"/>
        <v>#N/A</v>
      </c>
      <c r="AD263" s="323" t="e">
        <f t="shared" ca="1" si="142"/>
        <v>#N/A</v>
      </c>
      <c r="AE263" s="324">
        <f t="shared" ca="1" si="121"/>
        <v>2130.2532392601133</v>
      </c>
      <c r="AG263" s="306">
        <f t="shared" ca="1" si="143"/>
        <v>-18.959978473324156</v>
      </c>
      <c r="AH263" s="304">
        <f t="shared" ca="1" si="144"/>
        <v>-10.043862266695561</v>
      </c>
    </row>
    <row r="264" spans="1:34" x14ac:dyDescent="0.2">
      <c r="A264" s="347">
        <f t="shared" ca="1" si="122"/>
        <v>0.1</v>
      </c>
      <c r="B264" s="304">
        <f t="shared" ca="1" si="123"/>
        <v>11.699999999999937</v>
      </c>
      <c r="D264" s="306">
        <f t="shared" ca="1" si="124"/>
        <v>-4.0978361328234181</v>
      </c>
      <c r="E264" s="307">
        <f t="shared" ca="1" si="125"/>
        <v>-18.671441652565765</v>
      </c>
      <c r="F264" s="304">
        <f t="shared" ca="1" si="126"/>
        <v>19.115830987865554</v>
      </c>
      <c r="G264" s="306">
        <f t="shared" ca="1" si="127"/>
        <v>57.97286770423888</v>
      </c>
      <c r="H264" s="307">
        <f t="shared" ca="1" si="128"/>
        <v>124.38350163981312</v>
      </c>
      <c r="I264" s="304">
        <f t="shared" ca="1" si="129"/>
        <v>137.23013105741236</v>
      </c>
      <c r="J264" s="306">
        <f t="shared" ca="1" si="130"/>
        <v>743.81980688430326</v>
      </c>
      <c r="K264" s="307">
        <f t="shared" ca="1" si="131"/>
        <v>2142.7849466323573</v>
      </c>
      <c r="L264" s="304">
        <f t="shared" ca="1" si="116"/>
        <v>2268.2141064343191</v>
      </c>
      <c r="M264" s="306">
        <f t="shared" ca="1" si="132"/>
        <v>1.1346496713847176</v>
      </c>
      <c r="N264" s="304">
        <f t="shared" ca="1" si="133"/>
        <v>65.01063739625009</v>
      </c>
      <c r="P264" s="310">
        <f t="shared" ca="1" si="134"/>
        <v>23</v>
      </c>
      <c r="Q264" s="304">
        <f t="shared" ca="1" si="135"/>
        <v>0</v>
      </c>
      <c r="R264" s="306">
        <f t="shared" ca="1" si="136"/>
        <v>0</v>
      </c>
      <c r="S264" s="307">
        <f t="shared" ca="1" si="137"/>
        <v>4.2939999999999809</v>
      </c>
      <c r="T264" s="304">
        <f t="shared" ca="1" si="117"/>
        <v>42.124139999999812</v>
      </c>
      <c r="U264" s="311">
        <f t="shared" ca="1" si="118"/>
        <v>0</v>
      </c>
      <c r="V264" s="306">
        <f t="shared" ca="1" si="119"/>
        <v>0.98791044094488645</v>
      </c>
      <c r="W264" s="304">
        <f t="shared" ca="1" si="120"/>
        <v>40.753592816896102</v>
      </c>
      <c r="Y264" s="314" t="str">
        <f t="shared" ca="1" si="138"/>
        <v/>
      </c>
      <c r="Z264" s="315" t="str">
        <f t="shared" ca="1" si="139"/>
        <v/>
      </c>
      <c r="AA264" s="316" t="str">
        <f t="shared" ca="1" si="140"/>
        <v/>
      </c>
      <c r="AC264" s="310" t="e">
        <f t="shared" ca="1" si="141"/>
        <v>#N/A</v>
      </c>
      <c r="AD264" s="323" t="e">
        <f t="shared" ca="1" si="142"/>
        <v>#N/A</v>
      </c>
      <c r="AE264" s="324">
        <f t="shared" ca="1" si="121"/>
        <v>2142.7849466323573</v>
      </c>
      <c r="AG264" s="306">
        <f t="shared" ca="1" si="143"/>
        <v>-18.667107053717789</v>
      </c>
      <c r="AH264" s="304">
        <f t="shared" ca="1" si="144"/>
        <v>-9.7630635116904081</v>
      </c>
    </row>
    <row r="265" spans="1:34" x14ac:dyDescent="0.2">
      <c r="A265" s="347">
        <f t="shared" ca="1" si="122"/>
        <v>0.1</v>
      </c>
      <c r="B265" s="304">
        <f t="shared" ca="1" si="123"/>
        <v>11.799999999999937</v>
      </c>
      <c r="D265" s="306">
        <f t="shared" ca="1" si="124"/>
        <v>-4.0093979834007953</v>
      </c>
      <c r="E265" s="307">
        <f t="shared" ca="1" si="125"/>
        <v>-18.412351072009017</v>
      </c>
      <c r="F265" s="304">
        <f t="shared" ca="1" si="126"/>
        <v>18.843830401174014</v>
      </c>
      <c r="G265" s="306">
        <f t="shared" ca="1" si="127"/>
        <v>57.571927905898804</v>
      </c>
      <c r="H265" s="307">
        <f t="shared" ca="1" si="128"/>
        <v>122.54226653261222</v>
      </c>
      <c r="I265" s="304">
        <f t="shared" ca="1" si="129"/>
        <v>135.39251814539747</v>
      </c>
      <c r="J265" s="306">
        <f t="shared" ca="1" si="130"/>
        <v>749.59704666481014</v>
      </c>
      <c r="K265" s="307">
        <f t="shared" ca="1" si="131"/>
        <v>2155.1312350409785</v>
      </c>
      <c r="L265" s="304">
        <f t="shared" ca="1" si="116"/>
        <v>2281.7726382393707</v>
      </c>
      <c r="M265" s="306">
        <f t="shared" ca="1" si="132"/>
        <v>1.1315887630382928</v>
      </c>
      <c r="N265" s="304">
        <f t="shared" ca="1" si="133"/>
        <v>64.835260266523591</v>
      </c>
      <c r="P265" s="310">
        <f t="shared" ca="1" si="134"/>
        <v>23</v>
      </c>
      <c r="Q265" s="304">
        <f t="shared" ca="1" si="135"/>
        <v>0</v>
      </c>
      <c r="R265" s="306">
        <f t="shared" ca="1" si="136"/>
        <v>0</v>
      </c>
      <c r="S265" s="307">
        <f t="shared" ca="1" si="137"/>
        <v>4.2939999999999809</v>
      </c>
      <c r="T265" s="304">
        <f t="shared" ca="1" si="117"/>
        <v>42.124139999999812</v>
      </c>
      <c r="U265" s="311">
        <f t="shared" ca="1" si="118"/>
        <v>0</v>
      </c>
      <c r="V265" s="306">
        <f t="shared" ca="1" si="119"/>
        <v>0.98667726248900134</v>
      </c>
      <c r="W265" s="304">
        <f t="shared" ca="1" si="120"/>
        <v>39.619940770375727</v>
      </c>
      <c r="Y265" s="314" t="str">
        <f t="shared" ca="1" si="138"/>
        <v/>
      </c>
      <c r="Z265" s="315" t="str">
        <f t="shared" ca="1" si="139"/>
        <v/>
      </c>
      <c r="AA265" s="316" t="str">
        <f t="shared" ca="1" si="140"/>
        <v/>
      </c>
      <c r="AC265" s="310" t="e">
        <f t="shared" ca="1" si="141"/>
        <v>#N/A</v>
      </c>
      <c r="AD265" s="323" t="e">
        <f t="shared" ca="1" si="142"/>
        <v>#N/A</v>
      </c>
      <c r="AE265" s="324">
        <f t="shared" ca="1" si="121"/>
        <v>2155.1312350409785</v>
      </c>
      <c r="AG265" s="306">
        <f t="shared" ca="1" si="143"/>
        <v>-18.38247168595943</v>
      </c>
      <c r="AH265" s="304">
        <f t="shared" ca="1" si="144"/>
        <v>-9.4908227333247055</v>
      </c>
    </row>
    <row r="266" spans="1:34" x14ac:dyDescent="0.2">
      <c r="A266" s="347">
        <f t="shared" ca="1" si="122"/>
        <v>0.1</v>
      </c>
      <c r="B266" s="304">
        <f t="shared" ca="1" si="123"/>
        <v>11.899999999999936</v>
      </c>
      <c r="D266" s="306">
        <f t="shared" ca="1" si="124"/>
        <v>-3.9234478919896079</v>
      </c>
      <c r="E266" s="307">
        <f t="shared" ca="1" si="125"/>
        <v>-18.161087323197744</v>
      </c>
      <c r="F266" s="304">
        <f t="shared" ca="1" si="126"/>
        <v>18.580057484355947</v>
      </c>
      <c r="G266" s="306">
        <f t="shared" ca="1" si="127"/>
        <v>57.179583116699845</v>
      </c>
      <c r="H266" s="307">
        <f t="shared" ca="1" si="128"/>
        <v>120.72615780029244</v>
      </c>
      <c r="I266" s="304">
        <f t="shared" ca="1" si="129"/>
        <v>133.58259580731578</v>
      </c>
      <c r="J266" s="306">
        <f t="shared" ca="1" si="130"/>
        <v>755.33462221594004</v>
      </c>
      <c r="K266" s="307">
        <f t="shared" ca="1" si="131"/>
        <v>2167.2946562576235</v>
      </c>
      <c r="L266" s="304">
        <f t="shared" ca="1" si="116"/>
        <v>2295.146295677238</v>
      </c>
      <c r="M266" s="306">
        <f t="shared" ca="1" si="132"/>
        <v>1.1284660222070926</v>
      </c>
      <c r="N266" s="304">
        <f t="shared" ca="1" si="133"/>
        <v>64.656340396382632</v>
      </c>
      <c r="P266" s="310">
        <f t="shared" ca="1" si="134"/>
        <v>23</v>
      </c>
      <c r="Q266" s="304">
        <f t="shared" ca="1" si="135"/>
        <v>0</v>
      </c>
      <c r="R266" s="306">
        <f t="shared" ca="1" si="136"/>
        <v>0</v>
      </c>
      <c r="S266" s="307">
        <f t="shared" ca="1" si="137"/>
        <v>4.2939999999999809</v>
      </c>
      <c r="T266" s="304">
        <f t="shared" ca="1" si="117"/>
        <v>42.124139999999812</v>
      </c>
      <c r="U266" s="311">
        <f t="shared" ca="1" si="118"/>
        <v>0</v>
      </c>
      <c r="V266" s="306">
        <f t="shared" ca="1" si="119"/>
        <v>0.98546369256285182</v>
      </c>
      <c r="W266" s="304">
        <f t="shared" ca="1" si="120"/>
        <v>38.520308408962329</v>
      </c>
      <c r="Y266" s="314" t="str">
        <f t="shared" ca="1" si="138"/>
        <v/>
      </c>
      <c r="Z266" s="315" t="str">
        <f t="shared" ca="1" si="139"/>
        <v/>
      </c>
      <c r="AA266" s="316" t="str">
        <f t="shared" ca="1" si="140"/>
        <v/>
      </c>
      <c r="AC266" s="310" t="e">
        <f t="shared" ca="1" si="141"/>
        <v>#N/A</v>
      </c>
      <c r="AD266" s="323" t="e">
        <f t="shared" ca="1" si="142"/>
        <v>#N/A</v>
      </c>
      <c r="AE266" s="324">
        <f t="shared" ca="1" si="121"/>
        <v>2167.2946562576235</v>
      </c>
      <c r="AG266" s="306">
        <f t="shared" ca="1" si="143"/>
        <v>-18.105736535817961</v>
      </c>
      <c r="AH266" s="304">
        <f t="shared" ca="1" si="144"/>
        <v>-9.2268143386995582</v>
      </c>
    </row>
    <row r="267" spans="1:34" x14ac:dyDescent="0.2">
      <c r="A267" s="347">
        <f t="shared" ca="1" si="122"/>
        <v>0.1</v>
      </c>
      <c r="B267" s="304">
        <f t="shared" ca="1" si="123"/>
        <v>11.999999999999936</v>
      </c>
      <c r="D267" s="306">
        <f t="shared" ca="1" si="124"/>
        <v>-3.8398903378491118</v>
      </c>
      <c r="E267" s="307">
        <f t="shared" ca="1" si="125"/>
        <v>-17.917355485905922</v>
      </c>
      <c r="F267" s="304">
        <f t="shared" ca="1" si="126"/>
        <v>18.324202176766931</v>
      </c>
      <c r="G267" s="306">
        <f t="shared" ca="1" si="127"/>
        <v>56.795594082914931</v>
      </c>
      <c r="H267" s="307">
        <f t="shared" ca="1" si="128"/>
        <v>118.93442225170185</v>
      </c>
      <c r="I267" s="304">
        <f t="shared" ca="1" si="129"/>
        <v>131.79960661389455</v>
      </c>
      <c r="J267" s="306">
        <f t="shared" ca="1" si="130"/>
        <v>761.03338107592083</v>
      </c>
      <c r="K267" s="307">
        <f t="shared" ca="1" si="131"/>
        <v>2179.2776852602233</v>
      </c>
      <c r="L267" s="304">
        <f t="shared" ca="1" si="116"/>
        <v>2308.3377215184532</v>
      </c>
      <c r="M267" s="306">
        <f t="shared" ca="1" si="132"/>
        <v>1.1252800151439035</v>
      </c>
      <c r="N267" s="304">
        <f t="shared" ca="1" si="133"/>
        <v>64.47379563816304</v>
      </c>
      <c r="P267" s="310">
        <f t="shared" ca="1" si="134"/>
        <v>23</v>
      </c>
      <c r="Q267" s="304">
        <f t="shared" ca="1" si="135"/>
        <v>0</v>
      </c>
      <c r="R267" s="306">
        <f t="shared" ca="1" si="136"/>
        <v>0</v>
      </c>
      <c r="S267" s="307">
        <f t="shared" ca="1" si="137"/>
        <v>4.2939999999999809</v>
      </c>
      <c r="T267" s="304">
        <f t="shared" ca="1" si="117"/>
        <v>42.124139999999812</v>
      </c>
      <c r="U267" s="311">
        <f t="shared" ca="1" si="118"/>
        <v>0</v>
      </c>
      <c r="V267" s="306">
        <f t="shared" ca="1" si="119"/>
        <v>0.98426942235653336</v>
      </c>
      <c r="W267" s="304">
        <f t="shared" ca="1" si="120"/>
        <v>37.453429572198921</v>
      </c>
      <c r="Y267" s="314" t="str">
        <f t="shared" ca="1" si="138"/>
        <v/>
      </c>
      <c r="Z267" s="315" t="str">
        <f t="shared" ca="1" si="139"/>
        <v/>
      </c>
      <c r="AA267" s="316" t="str">
        <f t="shared" ca="1" si="140"/>
        <v/>
      </c>
      <c r="AC267" s="310">
        <f t="shared" ca="1" si="141"/>
        <v>11.999999999999936</v>
      </c>
      <c r="AD267" s="323">
        <f t="shared" ca="1" si="142"/>
        <v>761.03338107592083</v>
      </c>
      <c r="AE267" s="324">
        <f t="shared" ca="1" si="121"/>
        <v>2179.2776852602233</v>
      </c>
      <c r="AG267" s="306">
        <f t="shared" ca="1" si="143"/>
        <v>-17.836581181011766</v>
      </c>
      <c r="AH267" s="304">
        <f t="shared" ca="1" si="144"/>
        <v>-8.9707285535543786</v>
      </c>
    </row>
    <row r="268" spans="1:34" x14ac:dyDescent="0.2">
      <c r="A268" s="347">
        <f t="shared" ca="1" si="122"/>
        <v>0.1</v>
      </c>
      <c r="B268" s="304">
        <f t="shared" ca="1" si="123"/>
        <v>12.099999999999936</v>
      </c>
      <c r="D268" s="306">
        <f t="shared" ca="1" si="124"/>
        <v>-3.7586344005445245</v>
      </c>
      <c r="E268" s="307">
        <f t="shared" ca="1" si="125"/>
        <v>-17.680874811724337</v>
      </c>
      <c r="F268" s="304">
        <f t="shared" ca="1" si="126"/>
        <v>18.075969314668157</v>
      </c>
      <c r="G268" s="306">
        <f t="shared" ca="1" si="127"/>
        <v>56.419730642860479</v>
      </c>
      <c r="H268" s="307">
        <f t="shared" ca="1" si="128"/>
        <v>117.16633477052942</v>
      </c>
      <c r="I268" s="304">
        <f t="shared" ca="1" si="129"/>
        <v>130.04282375191912</v>
      </c>
      <c r="J268" s="306">
        <f t="shared" ca="1" si="130"/>
        <v>766.69414731220957</v>
      </c>
      <c r="K268" s="307">
        <f t="shared" ca="1" si="131"/>
        <v>2191.0827231113349</v>
      </c>
      <c r="L268" s="304">
        <f t="shared" ca="1" si="116"/>
        <v>2321.3494814524975</v>
      </c>
      <c r="M268" s="306">
        <f t="shared" ca="1" si="132"/>
        <v>1.1220292625804476</v>
      </c>
      <c r="N268" s="304">
        <f t="shared" ca="1" si="133"/>
        <v>64.287541236035679</v>
      </c>
      <c r="P268" s="310">
        <f t="shared" ca="1" si="134"/>
        <v>23</v>
      </c>
      <c r="Q268" s="304">
        <f t="shared" ca="1" si="135"/>
        <v>0</v>
      </c>
      <c r="R268" s="306">
        <f t="shared" ca="1" si="136"/>
        <v>0</v>
      </c>
      <c r="S268" s="307">
        <f t="shared" ca="1" si="137"/>
        <v>4.2939999999999809</v>
      </c>
      <c r="T268" s="304">
        <f t="shared" ca="1" si="117"/>
        <v>42.124139999999812</v>
      </c>
      <c r="U268" s="311">
        <f t="shared" ca="1" si="118"/>
        <v>0</v>
      </c>
      <c r="V268" s="306">
        <f t="shared" ca="1" si="119"/>
        <v>0.98309415256552568</v>
      </c>
      <c r="W268" s="304">
        <f t="shared" ca="1" si="120"/>
        <v>36.418098457158493</v>
      </c>
      <c r="Y268" s="314" t="str">
        <f t="shared" ca="1" si="138"/>
        <v/>
      </c>
      <c r="Z268" s="315" t="str">
        <f t="shared" ca="1" si="139"/>
        <v/>
      </c>
      <c r="AA268" s="316" t="str">
        <f t="shared" ca="1" si="140"/>
        <v/>
      </c>
      <c r="AC268" s="310" t="e">
        <f t="shared" ca="1" si="141"/>
        <v>#N/A</v>
      </c>
      <c r="AD268" s="323" t="e">
        <f t="shared" ca="1" si="142"/>
        <v>#N/A</v>
      </c>
      <c r="AE268" s="324">
        <f t="shared" ca="1" si="121"/>
        <v>2191.0827231113349</v>
      </c>
      <c r="AG268" s="306">
        <f t="shared" ca="1" si="143"/>
        <v>-17.574699681329065</v>
      </c>
      <c r="AH268" s="304">
        <f t="shared" ca="1" si="144"/>
        <v>-8.7222705105261031</v>
      </c>
    </row>
    <row r="269" spans="1:34" x14ac:dyDescent="0.2">
      <c r="A269" s="347">
        <f t="shared" ca="1" si="122"/>
        <v>0.1</v>
      </c>
      <c r="B269" s="304">
        <f t="shared" ca="1" si="123"/>
        <v>12.199999999999935</v>
      </c>
      <c r="D269" s="306">
        <f t="shared" ca="1" si="124"/>
        <v>-3.6795934984875962</v>
      </c>
      <c r="E269" s="307">
        <f t="shared" ca="1" si="125"/>
        <v>-17.451377914267251</v>
      </c>
      <c r="F269" s="304">
        <f t="shared" ca="1" si="126"/>
        <v>17.835077780057112</v>
      </c>
      <c r="G269" s="306">
        <f t="shared" ca="1" si="127"/>
        <v>56.051771293011718</v>
      </c>
      <c r="H269" s="307">
        <f t="shared" ca="1" si="128"/>
        <v>115.42119697910269</v>
      </c>
      <c r="I269" s="304">
        <f t="shared" ca="1" si="129"/>
        <v>128.31154966398356</v>
      </c>
      <c r="J269" s="306">
        <f t="shared" ca="1" si="130"/>
        <v>772.31772240900318</v>
      </c>
      <c r="K269" s="307">
        <f t="shared" ca="1" si="131"/>
        <v>2202.7120996988165</v>
      </c>
      <c r="L269" s="304">
        <f t="shared" ca="1" si="116"/>
        <v>2334.1840669721396</v>
      </c>
      <c r="M269" s="306">
        <f t="shared" ca="1" si="132"/>
        <v>1.1187122381447647</v>
      </c>
      <c r="N269" s="304">
        <f t="shared" ca="1" si="133"/>
        <v>64.09748973532929</v>
      </c>
      <c r="P269" s="310">
        <f t="shared" ca="1" si="134"/>
        <v>23</v>
      </c>
      <c r="Q269" s="304">
        <f t="shared" ca="1" si="135"/>
        <v>0</v>
      </c>
      <c r="R269" s="306">
        <f t="shared" ca="1" si="136"/>
        <v>0</v>
      </c>
      <c r="S269" s="307">
        <f t="shared" ca="1" si="137"/>
        <v>4.2939999999999809</v>
      </c>
      <c r="T269" s="304">
        <f t="shared" ca="1" si="117"/>
        <v>42.124139999999812</v>
      </c>
      <c r="U269" s="311">
        <f t="shared" ca="1" si="118"/>
        <v>0</v>
      </c>
      <c r="V269" s="306">
        <f t="shared" ca="1" si="119"/>
        <v>0.98193759302786687</v>
      </c>
      <c r="W269" s="304">
        <f t="shared" ca="1" si="120"/>
        <v>35.413166208138989</v>
      </c>
      <c r="Y269" s="314" t="str">
        <f t="shared" ca="1" si="138"/>
        <v/>
      </c>
      <c r="Z269" s="315" t="str">
        <f t="shared" ca="1" si="139"/>
        <v/>
      </c>
      <c r="AA269" s="316" t="str">
        <f t="shared" ca="1" si="140"/>
        <v/>
      </c>
      <c r="AC269" s="310" t="e">
        <f t="shared" ca="1" si="141"/>
        <v>#N/A</v>
      </c>
      <c r="AD269" s="323" t="e">
        <f t="shared" ca="1" si="142"/>
        <v>#N/A</v>
      </c>
      <c r="AE269" s="324">
        <f t="shared" ca="1" si="121"/>
        <v>2202.7120996988165</v>
      </c>
      <c r="AG269" s="306">
        <f t="shared" ca="1" si="143"/>
        <v>-17.319799708953276</v>
      </c>
      <c r="AH269" s="304">
        <f t="shared" ca="1" si="144"/>
        <v>-8.4811593984999192</v>
      </c>
    </row>
    <row r="270" spans="1:34" x14ac:dyDescent="0.2">
      <c r="A270" s="347">
        <f t="shared" ca="1" si="122"/>
        <v>0.1</v>
      </c>
      <c r="B270" s="304">
        <f t="shared" ca="1" si="123"/>
        <v>12.299999999999935</v>
      </c>
      <c r="D270" s="306">
        <f t="shared" ca="1" si="124"/>
        <v>-3.6026851449021762</v>
      </c>
      <c r="E270" s="307">
        <f t="shared" ca="1" si="125"/>
        <v>-17.228610013048502</v>
      </c>
      <c r="F270" s="304">
        <f t="shared" ca="1" si="126"/>
        <v>17.601259705913492</v>
      </c>
      <c r="G270" s="306">
        <f t="shared" ca="1" si="127"/>
        <v>55.691502778521503</v>
      </c>
      <c r="H270" s="307">
        <f t="shared" ca="1" si="128"/>
        <v>113.69833597779784</v>
      </c>
      <c r="I270" s="304">
        <f t="shared" ca="1" si="129"/>
        <v>126.60511476970537</v>
      </c>
      <c r="J270" s="306">
        <f t="shared" ca="1" si="130"/>
        <v>777.90488611257979</v>
      </c>
      <c r="K270" s="307">
        <f t="shared" ca="1" si="131"/>
        <v>2214.1680763466616</v>
      </c>
      <c r="L270" s="304">
        <f t="shared" ca="1" si="116"/>
        <v>2346.8438981215818</v>
      </c>
      <c r="M270" s="306">
        <f t="shared" ca="1" si="132"/>
        <v>1.1153273667197066</v>
      </c>
      <c r="N270" s="304">
        <f t="shared" ca="1" si="133"/>
        <v>63.903550888479018</v>
      </c>
      <c r="P270" s="310">
        <f t="shared" ca="1" si="134"/>
        <v>23</v>
      </c>
      <c r="Q270" s="304">
        <f t="shared" ca="1" si="135"/>
        <v>0</v>
      </c>
      <c r="R270" s="306">
        <f t="shared" ca="1" si="136"/>
        <v>0</v>
      </c>
      <c r="S270" s="307">
        <f t="shared" ca="1" si="137"/>
        <v>4.2939999999999809</v>
      </c>
      <c r="T270" s="304">
        <f t="shared" ca="1" si="117"/>
        <v>42.124139999999812</v>
      </c>
      <c r="U270" s="311">
        <f t="shared" ca="1" si="118"/>
        <v>0</v>
      </c>
      <c r="V270" s="306">
        <f t="shared" ca="1" si="119"/>
        <v>0.98079946237890059</v>
      </c>
      <c r="W270" s="304">
        <f t="shared" ca="1" si="120"/>
        <v>34.437537730490533</v>
      </c>
      <c r="Y270" s="314" t="str">
        <f t="shared" ca="1" si="138"/>
        <v/>
      </c>
      <c r="Z270" s="315" t="str">
        <f t="shared" ca="1" si="139"/>
        <v/>
      </c>
      <c r="AA270" s="316" t="str">
        <f t="shared" ca="1" si="140"/>
        <v/>
      </c>
      <c r="AC270" s="310" t="e">
        <f t="shared" ca="1" si="141"/>
        <v>#N/A</v>
      </c>
      <c r="AD270" s="323" t="e">
        <f t="shared" ca="1" si="142"/>
        <v>#N/A</v>
      </c>
      <c r="AE270" s="324">
        <f t="shared" ca="1" si="121"/>
        <v>2214.1680763466616</v>
      </c>
      <c r="AG270" s="306">
        <f t="shared" ca="1" si="143"/>
        <v>-17.071601734304814</v>
      </c>
      <c r="AH270" s="304">
        <f t="shared" ca="1" si="144"/>
        <v>-8.2471276684068808</v>
      </c>
    </row>
    <row r="271" spans="1:34" x14ac:dyDescent="0.2">
      <c r="A271" s="347">
        <f t="shared" ca="1" si="122"/>
        <v>0.1</v>
      </c>
      <c r="B271" s="304">
        <f t="shared" ca="1" si="123"/>
        <v>12.399999999999935</v>
      </c>
      <c r="D271" s="306">
        <f t="shared" ca="1" si="124"/>
        <v>-3.5278307199068264</v>
      </c>
      <c r="E271" s="307">
        <f t="shared" ca="1" si="125"/>
        <v>-17.012328226981474</v>
      </c>
      <c r="F271" s="304">
        <f t="shared" ca="1" si="126"/>
        <v>17.374259733607904</v>
      </c>
      <c r="G271" s="306">
        <f t="shared" ca="1" si="127"/>
        <v>55.338719706530817</v>
      </c>
      <c r="H271" s="307">
        <f t="shared" ca="1" si="128"/>
        <v>111.99710315509969</v>
      </c>
      <c r="I271" s="304">
        <f t="shared" ca="1" si="129"/>
        <v>124.92287626328503</v>
      </c>
      <c r="J271" s="306">
        <f t="shared" ca="1" si="130"/>
        <v>783.45639723683246</v>
      </c>
      <c r="K271" s="307">
        <f t="shared" ca="1" si="131"/>
        <v>2225.4528483033064</v>
      </c>
      <c r="L271" s="304">
        <f t="shared" ca="1" si="116"/>
        <v>2359.3313261160706</v>
      </c>
      <c r="M271" s="306">
        <f t="shared" ca="1" si="132"/>
        <v>1.1118730227407292</v>
      </c>
      <c r="N271" s="304">
        <f t="shared" ca="1" si="133"/>
        <v>63.705631557497185</v>
      </c>
      <c r="P271" s="310">
        <f t="shared" ca="1" si="134"/>
        <v>23</v>
      </c>
      <c r="Q271" s="304">
        <f t="shared" ca="1" si="135"/>
        <v>0</v>
      </c>
      <c r="R271" s="306">
        <f t="shared" ca="1" si="136"/>
        <v>0</v>
      </c>
      <c r="S271" s="307">
        <f t="shared" ca="1" si="137"/>
        <v>4.2939999999999809</v>
      </c>
      <c r="T271" s="304">
        <f t="shared" ca="1" si="117"/>
        <v>42.124139999999812</v>
      </c>
      <c r="U271" s="311">
        <f t="shared" ca="1" si="118"/>
        <v>0</v>
      </c>
      <c r="V271" s="306">
        <f t="shared" ca="1" si="119"/>
        <v>0.97967948772259406</v>
      </c>
      <c r="W271" s="304">
        <f t="shared" ca="1" si="120"/>
        <v>33.490168711860328</v>
      </c>
      <c r="Y271" s="314" t="str">
        <f t="shared" ca="1" si="138"/>
        <v/>
      </c>
      <c r="Z271" s="315" t="str">
        <f t="shared" ca="1" si="139"/>
        <v/>
      </c>
      <c r="AA271" s="316" t="str">
        <f t="shared" ca="1" si="140"/>
        <v/>
      </c>
      <c r="AC271" s="310" t="e">
        <f t="shared" ca="1" si="141"/>
        <v>#N/A</v>
      </c>
      <c r="AD271" s="323" t="e">
        <f t="shared" ca="1" si="142"/>
        <v>#N/A</v>
      </c>
      <c r="AE271" s="324">
        <f t="shared" ca="1" si="121"/>
        <v>2225.4528483033064</v>
      </c>
      <c r="AG271" s="306">
        <f t="shared" ca="1" si="143"/>
        <v>-16.829838263103191</v>
      </c>
      <c r="AH271" s="304">
        <f t="shared" ca="1" si="144"/>
        <v>-8.0199202912181384</v>
      </c>
    </row>
    <row r="272" spans="1:34" x14ac:dyDescent="0.2">
      <c r="A272" s="347">
        <f t="shared" ca="1" si="122"/>
        <v>0.1</v>
      </c>
      <c r="B272" s="304">
        <f t="shared" ca="1" si="123"/>
        <v>12.499999999999934</v>
      </c>
      <c r="D272" s="306">
        <f t="shared" ca="1" si="124"/>
        <v>-3.4549552575168723</v>
      </c>
      <c r="E272" s="307">
        <f t="shared" ca="1" si="125"/>
        <v>-16.802300913797716</v>
      </c>
      <c r="F272" s="304">
        <f t="shared" ca="1" si="126"/>
        <v>17.153834318578777</v>
      </c>
      <c r="G272" s="306">
        <f t="shared" ca="1" si="127"/>
        <v>54.99322418077913</v>
      </c>
      <c r="H272" s="307">
        <f t="shared" ca="1" si="128"/>
        <v>110.31687306371992</v>
      </c>
      <c r="I272" s="304">
        <f t="shared" ca="1" si="129"/>
        <v>123.26421698268449</v>
      </c>
      <c r="J272" s="306">
        <f t="shared" ca="1" si="130"/>
        <v>788.972994431198</v>
      </c>
      <c r="K272" s="307">
        <f t="shared" ca="1" si="131"/>
        <v>2236.5685471142474</v>
      </c>
      <c r="L272" s="304">
        <f t="shared" ca="1" si="116"/>
        <v>2371.6486358401548</v>
      </c>
      <c r="M272" s="306">
        <f t="shared" ca="1" si="132"/>
        <v>1.1083475284311719</v>
      </c>
      <c r="N272" s="304">
        <f t="shared" ca="1" si="133"/>
        <v>63.503635612862169</v>
      </c>
      <c r="P272" s="310">
        <f t="shared" ca="1" si="134"/>
        <v>23</v>
      </c>
      <c r="Q272" s="304">
        <f t="shared" ca="1" si="135"/>
        <v>0</v>
      </c>
      <c r="R272" s="306">
        <f t="shared" ca="1" si="136"/>
        <v>0</v>
      </c>
      <c r="S272" s="307">
        <f t="shared" ca="1" si="137"/>
        <v>4.2939999999999809</v>
      </c>
      <c r="T272" s="304">
        <f t="shared" ca="1" si="117"/>
        <v>42.124139999999812</v>
      </c>
      <c r="U272" s="311">
        <f t="shared" ca="1" si="118"/>
        <v>0</v>
      </c>
      <c r="V272" s="306">
        <f t="shared" ca="1" si="119"/>
        <v>0.97857740431848161</v>
      </c>
      <c r="W272" s="304">
        <f t="shared" ca="1" si="120"/>
        <v>32.570062835532603</v>
      </c>
      <c r="Y272" s="314" t="str">
        <f t="shared" ca="1" si="138"/>
        <v/>
      </c>
      <c r="Z272" s="315" t="str">
        <f t="shared" ca="1" si="139"/>
        <v/>
      </c>
      <c r="AA272" s="316" t="str">
        <f t="shared" ca="1" si="140"/>
        <v/>
      </c>
      <c r="AC272" s="310" t="e">
        <f t="shared" ca="1" si="141"/>
        <v>#N/A</v>
      </c>
      <c r="AD272" s="323" t="e">
        <f t="shared" ca="1" si="142"/>
        <v>#N/A</v>
      </c>
      <c r="AE272" s="324">
        <f t="shared" ca="1" si="121"/>
        <v>2236.5685471142474</v>
      </c>
      <c r="AG272" s="306">
        <f t="shared" ca="1" si="143"/>
        <v>-16.594253120708981</v>
      </c>
      <c r="AH272" s="304">
        <f t="shared" ca="1" si="144"/>
        <v>-7.7992940642432407</v>
      </c>
    </row>
    <row r="273" spans="1:34" x14ac:dyDescent="0.2">
      <c r="A273" s="347">
        <f t="shared" ca="1" si="122"/>
        <v>0.1</v>
      </c>
      <c r="B273" s="304">
        <f t="shared" ca="1" si="123"/>
        <v>12.599999999999934</v>
      </c>
      <c r="D273" s="306">
        <f t="shared" ca="1" si="124"/>
        <v>-3.3839872464682874</v>
      </c>
      <c r="E273" s="307">
        <f t="shared" ca="1" si="125"/>
        <v>-16.598307051987078</v>
      </c>
      <c r="F273" s="304">
        <f t="shared" ca="1" si="126"/>
        <v>16.939751080706706</v>
      </c>
      <c r="G273" s="306">
        <f t="shared" ca="1" si="127"/>
        <v>54.654825456132301</v>
      </c>
      <c r="H273" s="307">
        <f t="shared" ca="1" si="128"/>
        <v>108.65704235852121</v>
      </c>
      <c r="I273" s="304">
        <f t="shared" ca="1" si="129"/>
        <v>121.62854434606113</v>
      </c>
      <c r="J273" s="306">
        <f t="shared" ca="1" si="130"/>
        <v>794.45539691304361</v>
      </c>
      <c r="K273" s="307">
        <f t="shared" ca="1" si="131"/>
        <v>2247.5172428853593</v>
      </c>
      <c r="L273" s="304">
        <f t="shared" ca="1" si="116"/>
        <v>2383.7980482312819</v>
      </c>
      <c r="M273" s="306">
        <f t="shared" ca="1" si="132"/>
        <v>1.1047491519732315</v>
      </c>
      <c r="N273" s="304">
        <f t="shared" ca="1" si="133"/>
        <v>63.297463828722947</v>
      </c>
      <c r="P273" s="310">
        <f t="shared" ca="1" si="134"/>
        <v>23</v>
      </c>
      <c r="Q273" s="304">
        <f t="shared" ca="1" si="135"/>
        <v>0</v>
      </c>
      <c r="R273" s="306">
        <f t="shared" ca="1" si="136"/>
        <v>0</v>
      </c>
      <c r="S273" s="307">
        <f t="shared" ca="1" si="137"/>
        <v>4.2939999999999809</v>
      </c>
      <c r="T273" s="304">
        <f t="shared" ca="1" si="117"/>
        <v>42.124139999999812</v>
      </c>
      <c r="U273" s="311">
        <f t="shared" ca="1" si="118"/>
        <v>0</v>
      </c>
      <c r="V273" s="306">
        <f t="shared" ca="1" si="119"/>
        <v>0.97749295528335634</v>
      </c>
      <c r="W273" s="304">
        <f t="shared" ca="1" si="120"/>
        <v>31.676269171806286</v>
      </c>
      <c r="Y273" s="314" t="str">
        <f t="shared" ca="1" si="138"/>
        <v/>
      </c>
      <c r="Z273" s="315" t="str">
        <f t="shared" ca="1" si="139"/>
        <v/>
      </c>
      <c r="AA273" s="316" t="str">
        <f t="shared" ca="1" si="140"/>
        <v/>
      </c>
      <c r="AC273" s="310" t="e">
        <f t="shared" ca="1" si="141"/>
        <v>#N/A</v>
      </c>
      <c r="AD273" s="323" t="e">
        <f t="shared" ca="1" si="142"/>
        <v>#N/A</v>
      </c>
      <c r="AE273" s="324">
        <f t="shared" ca="1" si="121"/>
        <v>2247.5172428853593</v>
      </c>
      <c r="AG273" s="306">
        <f t="shared" ca="1" si="143"/>
        <v>-16.364600780127414</v>
      </c>
      <c r="AH273" s="304">
        <f t="shared" ca="1" si="144"/>
        <v>-7.5850169621641239</v>
      </c>
    </row>
    <row r="274" spans="1:34" x14ac:dyDescent="0.2">
      <c r="A274" s="347">
        <f t="shared" ca="1" si="122"/>
        <v>0.1</v>
      </c>
      <c r="B274" s="304">
        <f t="shared" ca="1" si="123"/>
        <v>12.699999999999934</v>
      </c>
      <c r="D274" s="306">
        <f t="shared" ca="1" si="124"/>
        <v>-3.3148584438566249</v>
      </c>
      <c r="E274" s="307">
        <f t="shared" ca="1" si="125"/>
        <v>-16.400135662142496</v>
      </c>
      <c r="F274" s="304">
        <f t="shared" ca="1" si="126"/>
        <v>16.731788196109992</v>
      </c>
      <c r="G274" s="306">
        <f t="shared" ca="1" si="127"/>
        <v>54.32333961174664</v>
      </c>
      <c r="H274" s="307">
        <f t="shared" ca="1" si="128"/>
        <v>107.01702879230696</v>
      </c>
      <c r="I274" s="304">
        <f t="shared" ca="1" si="129"/>
        <v>120.01528935142646</v>
      </c>
      <c r="J274" s="306">
        <f t="shared" ca="1" si="130"/>
        <v>799.90430516643755</v>
      </c>
      <c r="K274" s="307">
        <f t="shared" ca="1" si="131"/>
        <v>2258.3009464429006</v>
      </c>
      <c r="L274" s="304">
        <f t="shared" ca="1" si="116"/>
        <v>2395.7817225550207</v>
      </c>
      <c r="M274" s="306">
        <f t="shared" ca="1" si="132"/>
        <v>1.1010761056128602</v>
      </c>
      <c r="N274" s="304">
        <f t="shared" ca="1" si="133"/>
        <v>63.087013774317782</v>
      </c>
      <c r="P274" s="310">
        <f t="shared" ca="1" si="134"/>
        <v>23</v>
      </c>
      <c r="Q274" s="304">
        <f t="shared" ca="1" si="135"/>
        <v>0</v>
      </c>
      <c r="R274" s="306">
        <f t="shared" ca="1" si="136"/>
        <v>0</v>
      </c>
      <c r="S274" s="307">
        <f t="shared" ca="1" si="137"/>
        <v>4.2939999999999809</v>
      </c>
      <c r="T274" s="304">
        <f t="shared" ca="1" si="117"/>
        <v>42.124139999999812</v>
      </c>
      <c r="U274" s="311">
        <f t="shared" ca="1" si="118"/>
        <v>0</v>
      </c>
      <c r="V274" s="306">
        <f t="shared" ca="1" si="119"/>
        <v>0.97642589130688751</v>
      </c>
      <c r="W274" s="304">
        <f t="shared" ca="1" si="120"/>
        <v>30.807879734502567</v>
      </c>
      <c r="Y274" s="314" t="str">
        <f t="shared" ca="1" si="138"/>
        <v/>
      </c>
      <c r="Z274" s="315" t="str">
        <f t="shared" ca="1" si="139"/>
        <v/>
      </c>
      <c r="AA274" s="316" t="str">
        <f t="shared" ca="1" si="140"/>
        <v/>
      </c>
      <c r="AC274" s="310" t="e">
        <f t="shared" ca="1" si="141"/>
        <v>#N/A</v>
      </c>
      <c r="AD274" s="323" t="e">
        <f t="shared" ca="1" si="142"/>
        <v>#N/A</v>
      </c>
      <c r="AE274" s="324">
        <f t="shared" ca="1" si="121"/>
        <v>2258.3009464429006</v>
      </c>
      <c r="AG274" s="306">
        <f t="shared" ca="1" si="143"/>
        <v>-16.140645730347899</v>
      </c>
      <c r="AH274" s="304">
        <f t="shared" ca="1" si="144"/>
        <v>-7.3768675295310731</v>
      </c>
    </row>
    <row r="275" spans="1:34" x14ac:dyDescent="0.2">
      <c r="A275" s="347">
        <f t="shared" ca="1" si="122"/>
        <v>0.1</v>
      </c>
      <c r="B275" s="304">
        <f t="shared" ca="1" si="123"/>
        <v>12.799999999999933</v>
      </c>
      <c r="D275" s="306">
        <f t="shared" ca="1" si="124"/>
        <v>-3.2475037006668894</v>
      </c>
      <c r="E275" s="307">
        <f t="shared" ca="1" si="125"/>
        <v>-16.20758526484704</v>
      </c>
      <c r="F275" s="304">
        <f t="shared" ca="1" si="126"/>
        <v>16.529733827352818</v>
      </c>
      <c r="G275" s="306">
        <f t="shared" ca="1" si="127"/>
        <v>53.998589241679952</v>
      </c>
      <c r="H275" s="307">
        <f t="shared" ca="1" si="128"/>
        <v>105.39627026582225</v>
      </c>
      <c r="I275" s="304">
        <f t="shared" ca="1" si="129"/>
        <v>118.42390563580446</v>
      </c>
      <c r="J275" s="306">
        <f t="shared" ca="1" si="130"/>
        <v>805.3204016091089</v>
      </c>
      <c r="K275" s="307">
        <f t="shared" ca="1" si="131"/>
        <v>2268.9216113958068</v>
      </c>
      <c r="L275" s="304">
        <f t="shared" ca="1" si="116"/>
        <v>2407.6017585777763</v>
      </c>
      <c r="M275" s="306">
        <f t="shared" ca="1" si="132"/>
        <v>1.0973265436968593</v>
      </c>
      <c r="N275" s="304">
        <f t="shared" ca="1" si="133"/>
        <v>62.872179701507946</v>
      </c>
      <c r="P275" s="310">
        <f t="shared" ca="1" si="134"/>
        <v>23</v>
      </c>
      <c r="Q275" s="304">
        <f t="shared" ca="1" si="135"/>
        <v>0</v>
      </c>
      <c r="R275" s="306">
        <f t="shared" ca="1" si="136"/>
        <v>0</v>
      </c>
      <c r="S275" s="307">
        <f t="shared" ca="1" si="137"/>
        <v>4.2939999999999809</v>
      </c>
      <c r="T275" s="304">
        <f t="shared" ca="1" si="117"/>
        <v>42.124139999999812</v>
      </c>
      <c r="U275" s="311">
        <f t="shared" ca="1" si="118"/>
        <v>0</v>
      </c>
      <c r="V275" s="306">
        <f t="shared" ca="1" si="119"/>
        <v>0.97537597038039525</v>
      </c>
      <c r="W275" s="304">
        <f t="shared" ca="1" si="120"/>
        <v>29.964027190740403</v>
      </c>
      <c r="Y275" s="314" t="str">
        <f t="shared" ca="1" si="138"/>
        <v/>
      </c>
      <c r="Z275" s="315" t="str">
        <f t="shared" ca="1" si="139"/>
        <v/>
      </c>
      <c r="AA275" s="316" t="str">
        <f t="shared" ca="1" si="140"/>
        <v/>
      </c>
      <c r="AC275" s="310" t="e">
        <f t="shared" ca="1" si="141"/>
        <v>#N/A</v>
      </c>
      <c r="AD275" s="323" t="e">
        <f t="shared" ca="1" si="142"/>
        <v>#N/A</v>
      </c>
      <c r="AE275" s="324">
        <f t="shared" ca="1" si="121"/>
        <v>2268.9216113958068</v>
      </c>
      <c r="AG275" s="306">
        <f t="shared" ca="1" si="143"/>
        <v>-15.922161881959624</v>
      </c>
      <c r="AH275" s="304">
        <f t="shared" ca="1" si="144"/>
        <v>-7.1746343117146489</v>
      </c>
    </row>
    <row r="276" spans="1:34" x14ac:dyDescent="0.2">
      <c r="A276" s="347">
        <f t="shared" ca="1" si="122"/>
        <v>0.1</v>
      </c>
      <c r="B276" s="304">
        <f t="shared" ca="1" si="123"/>
        <v>12.899999999999933</v>
      </c>
      <c r="D276" s="306">
        <f t="shared" ca="1" si="124"/>
        <v>-3.1818607983453293</v>
      </c>
      <c r="E276" s="307">
        <f t="shared" ca="1" si="125"/>
        <v>-16.020463372472285</v>
      </c>
      <c r="F276" s="304">
        <f t="shared" ca="1" si="126"/>
        <v>16.333385589300612</v>
      </c>
      <c r="G276" s="306">
        <f t="shared" ca="1" si="127"/>
        <v>53.680403161845419</v>
      </c>
      <c r="H276" s="307">
        <f t="shared" ca="1" si="128"/>
        <v>103.79422392857502</v>
      </c>
      <c r="I276" s="304">
        <f t="shared" ca="1" si="129"/>
        <v>116.85386859044694</v>
      </c>
      <c r="J276" s="306">
        <f t="shared" ca="1" si="130"/>
        <v>810.70435122928518</v>
      </c>
      <c r="K276" s="307">
        <f t="shared" ca="1" si="131"/>
        <v>2279.3811361055268</v>
      </c>
      <c r="L276" s="304">
        <f t="shared" ca="1" si="116"/>
        <v>2419.2601986425143</v>
      </c>
      <c r="M276" s="306">
        <f t="shared" ca="1" si="132"/>
        <v>1.0934985606404994</v>
      </c>
      <c r="N276" s="304">
        <f t="shared" ca="1" si="133"/>
        <v>62.652852428330938</v>
      </c>
      <c r="P276" s="310">
        <f t="shared" ca="1" si="134"/>
        <v>23</v>
      </c>
      <c r="Q276" s="304">
        <f t="shared" ca="1" si="135"/>
        <v>0</v>
      </c>
      <c r="R276" s="306">
        <f t="shared" ca="1" si="136"/>
        <v>0</v>
      </c>
      <c r="S276" s="307">
        <f t="shared" ca="1" si="137"/>
        <v>4.2939999999999809</v>
      </c>
      <c r="T276" s="304">
        <f t="shared" ca="1" si="117"/>
        <v>42.124139999999812</v>
      </c>
      <c r="U276" s="311">
        <f t="shared" ca="1" si="118"/>
        <v>0</v>
      </c>
      <c r="V276" s="306">
        <f t="shared" ca="1" si="119"/>
        <v>0.97434295753806044</v>
      </c>
      <c r="W276" s="304">
        <f t="shared" ca="1" si="120"/>
        <v>29.143882713070226</v>
      </c>
      <c r="Y276" s="314" t="str">
        <f t="shared" ca="1" si="138"/>
        <v/>
      </c>
      <c r="Z276" s="315" t="str">
        <f t="shared" ca="1" si="139"/>
        <v/>
      </c>
      <c r="AA276" s="316" t="str">
        <f t="shared" ca="1" si="140"/>
        <v/>
      </c>
      <c r="AC276" s="310" t="e">
        <f t="shared" ca="1" si="141"/>
        <v>#N/A</v>
      </c>
      <c r="AD276" s="323" t="e">
        <f t="shared" ca="1" si="142"/>
        <v>#N/A</v>
      </c>
      <c r="AE276" s="324">
        <f t="shared" ca="1" si="121"/>
        <v>2279.3811361055268</v>
      </c>
      <c r="AG276" s="306">
        <f t="shared" ca="1" si="143"/>
        <v>-15.708932007224714</v>
      </c>
      <c r="AH276" s="304">
        <f t="shared" ca="1" si="144"/>
        <v>-6.978115321551126</v>
      </c>
    </row>
    <row r="277" spans="1:34" x14ac:dyDescent="0.2">
      <c r="A277" s="347">
        <f t="shared" ca="1" si="122"/>
        <v>0.1</v>
      </c>
      <c r="B277" s="304">
        <f t="shared" ca="1" si="123"/>
        <v>12.999999999999932</v>
      </c>
      <c r="D277" s="306">
        <f t="shared" ca="1" si="124"/>
        <v>-3.1178702956325792</v>
      </c>
      <c r="E277" s="307">
        <f t="shared" ca="1" si="125"/>
        <v>-15.838586012467925</v>
      </c>
      <c r="F277" s="304">
        <f t="shared" ca="1" si="126"/>
        <v>16.142550048078917</v>
      </c>
      <c r="G277" s="306">
        <f t="shared" ca="1" si="127"/>
        <v>53.368616132282163</v>
      </c>
      <c r="H277" s="307">
        <f t="shared" ca="1" si="128"/>
        <v>102.21036532732823</v>
      </c>
      <c r="I277" s="304">
        <f t="shared" ca="1" si="129"/>
        <v>115.30467452892267</v>
      </c>
      <c r="J277" s="306">
        <f t="shared" ca="1" si="130"/>
        <v>816.05680219399153</v>
      </c>
      <c r="K277" s="307">
        <f t="shared" ca="1" si="131"/>
        <v>2289.6813655683218</v>
      </c>
      <c r="L277" s="304">
        <f t="shared" ca="1" si="116"/>
        <v>2430.7590296526514</v>
      </c>
      <c r="M277" s="306">
        <f t="shared" ca="1" si="132"/>
        <v>1.0895901888240678</v>
      </c>
      <c r="N277" s="304">
        <f t="shared" ca="1" si="133"/>
        <v>62.428919218481525</v>
      </c>
      <c r="P277" s="310">
        <f t="shared" ca="1" si="134"/>
        <v>23</v>
      </c>
      <c r="Q277" s="304">
        <f t="shared" ca="1" si="135"/>
        <v>0</v>
      </c>
      <c r="R277" s="306">
        <f t="shared" ca="1" si="136"/>
        <v>0</v>
      </c>
      <c r="S277" s="307">
        <f t="shared" ca="1" si="137"/>
        <v>4.2939999999999809</v>
      </c>
      <c r="T277" s="304">
        <f t="shared" ca="1" si="117"/>
        <v>42.124139999999812</v>
      </c>
      <c r="U277" s="311">
        <f t="shared" ca="1" si="118"/>
        <v>0</v>
      </c>
      <c r="V277" s="306">
        <f t="shared" ca="1" si="119"/>
        <v>0.97332662460990027</v>
      </c>
      <c r="W277" s="304">
        <f t="shared" ca="1" si="120"/>
        <v>28.346653963924432</v>
      </c>
      <c r="Y277" s="314" t="str">
        <f t="shared" ca="1" si="138"/>
        <v/>
      </c>
      <c r="Z277" s="315" t="str">
        <f t="shared" ca="1" si="139"/>
        <v/>
      </c>
      <c r="AA277" s="316" t="str">
        <f t="shared" ca="1" si="140"/>
        <v/>
      </c>
      <c r="AC277" s="310">
        <f t="shared" ca="1" si="141"/>
        <v>12.999999999999932</v>
      </c>
      <c r="AD277" s="323">
        <f t="shared" ca="1" si="142"/>
        <v>816.05680219399153</v>
      </c>
      <c r="AE277" s="324">
        <f t="shared" ca="1" si="121"/>
        <v>2289.6813655683218</v>
      </c>
      <c r="AG277" s="306">
        <f t="shared" ca="1" si="143"/>
        <v>-15.500747212010324</v>
      </c>
      <c r="AH277" s="304">
        <f t="shared" ca="1" si="144"/>
        <v>-6.7871175391407439</v>
      </c>
    </row>
    <row r="278" spans="1:34" x14ac:dyDescent="0.2">
      <c r="A278" s="347">
        <f t="shared" ca="1" si="122"/>
        <v>0.1</v>
      </c>
      <c r="B278" s="304">
        <f t="shared" ca="1" si="123"/>
        <v>13.099999999999932</v>
      </c>
      <c r="D278" s="306">
        <f t="shared" ca="1" si="124"/>
        <v>-3.0554753849400318</v>
      </c>
      <c r="E278" s="307">
        <f t="shared" ca="1" si="125"/>
        <v>-15.66177727991473</v>
      </c>
      <c r="F278" s="304">
        <f t="shared" ca="1" si="126"/>
        <v>15.957042250794089</v>
      </c>
      <c r="G278" s="306">
        <f t="shared" ca="1" si="127"/>
        <v>53.063068593788159</v>
      </c>
      <c r="H278" s="307">
        <f t="shared" ca="1" si="128"/>
        <v>100.64418759933676</v>
      </c>
      <c r="I278" s="304">
        <f t="shared" ca="1" si="129"/>
        <v>113.77583990513786</v>
      </c>
      <c r="J278" s="306">
        <f t="shared" ca="1" si="130"/>
        <v>821.378386430295</v>
      </c>
      <c r="K278" s="307">
        <f t="shared" ca="1" si="131"/>
        <v>2299.824093214655</v>
      </c>
      <c r="L278" s="304">
        <f t="shared" ca="1" si="116"/>
        <v>2442.1001849689637</v>
      </c>
      <c r="M278" s="306">
        <f t="shared" ca="1" si="132"/>
        <v>1.0855993964168467</v>
      </c>
      <c r="N278" s="304">
        <f t="shared" ca="1" si="133"/>
        <v>62.200263656634895</v>
      </c>
      <c r="P278" s="310">
        <f t="shared" ca="1" si="134"/>
        <v>23</v>
      </c>
      <c r="Q278" s="304">
        <f t="shared" ca="1" si="135"/>
        <v>0</v>
      </c>
      <c r="R278" s="306">
        <f t="shared" ca="1" si="136"/>
        <v>0</v>
      </c>
      <c r="S278" s="307">
        <f t="shared" ca="1" si="137"/>
        <v>4.2939999999999809</v>
      </c>
      <c r="T278" s="304">
        <f t="shared" ca="1" si="117"/>
        <v>42.124139999999812</v>
      </c>
      <c r="U278" s="311">
        <f t="shared" ca="1" si="118"/>
        <v>0</v>
      </c>
      <c r="V278" s="306">
        <f t="shared" ca="1" si="119"/>
        <v>0.97232674998587187</v>
      </c>
      <c r="W278" s="304">
        <f t="shared" ca="1" si="120"/>
        <v>27.571583203134857</v>
      </c>
      <c r="Y278" s="314" t="str">
        <f t="shared" ca="1" si="138"/>
        <v/>
      </c>
      <c r="Z278" s="315" t="str">
        <f t="shared" ca="1" si="139"/>
        <v/>
      </c>
      <c r="AA278" s="316" t="str">
        <f t="shared" ca="1" si="140"/>
        <v/>
      </c>
      <c r="AC278" s="310" t="e">
        <f t="shared" ca="1" si="141"/>
        <v>#N/A</v>
      </c>
      <c r="AD278" s="323" t="e">
        <f t="shared" ca="1" si="142"/>
        <v>#N/A</v>
      </c>
      <c r="AE278" s="324">
        <f t="shared" ca="1" si="121"/>
        <v>2299.824093214655</v>
      </c>
      <c r="AG278" s="306">
        <f t="shared" ca="1" si="143"/>
        <v>-15.297406437181291</v>
      </c>
      <c r="AH278" s="304">
        <f t="shared" ca="1" si="144"/>
        <v>-6.6014564424603064</v>
      </c>
    </row>
    <row r="279" spans="1:34" x14ac:dyDescent="0.2">
      <c r="A279" s="347">
        <f t="shared" ca="1" si="122"/>
        <v>0.1</v>
      </c>
      <c r="B279" s="304">
        <f t="shared" ca="1" si="123"/>
        <v>13.199999999999932</v>
      </c>
      <c r="D279" s="306">
        <f t="shared" ca="1" si="124"/>
        <v>-2.9946217576081899</v>
      </c>
      <c r="E279" s="307">
        <f t="shared" ca="1" si="125"/>
        <v>-15.489868917287922</v>
      </c>
      <c r="F279" s="304">
        <f t="shared" ca="1" si="126"/>
        <v>15.77668528385804</v>
      </c>
      <c r="G279" s="306">
        <f t="shared" ca="1" si="127"/>
        <v>52.763606418027344</v>
      </c>
      <c r="H279" s="307">
        <f t="shared" ca="1" si="128"/>
        <v>99.095200707607972</v>
      </c>
      <c r="I279" s="304">
        <f t="shared" ca="1" si="129"/>
        <v>112.26690057856591</v>
      </c>
      <c r="J279" s="306">
        <f t="shared" ca="1" si="130"/>
        <v>826.66972018088575</v>
      </c>
      <c r="K279" s="307">
        <f t="shared" ca="1" si="131"/>
        <v>2309.8110626300022</v>
      </c>
      <c r="L279" s="304">
        <f t="shared" ca="1" si="116"/>
        <v>2453.28554622406</v>
      </c>
      <c r="M279" s="306">
        <f t="shared" ca="1" si="132"/>
        <v>1.0815240851271459</v>
      </c>
      <c r="N279" s="304">
        <f t="shared" ca="1" si="133"/>
        <v>61.966765519533027</v>
      </c>
      <c r="P279" s="310">
        <f t="shared" ca="1" si="134"/>
        <v>23</v>
      </c>
      <c r="Q279" s="304">
        <f t="shared" ca="1" si="135"/>
        <v>0</v>
      </c>
      <c r="R279" s="306">
        <f t="shared" ca="1" si="136"/>
        <v>0</v>
      </c>
      <c r="S279" s="307">
        <f t="shared" ca="1" si="137"/>
        <v>4.2939999999999809</v>
      </c>
      <c r="T279" s="304">
        <f t="shared" ca="1" si="117"/>
        <v>42.124139999999812</v>
      </c>
      <c r="U279" s="311">
        <f t="shared" ca="1" si="118"/>
        <v>0</v>
      </c>
      <c r="V279" s="306">
        <f t="shared" ca="1" si="119"/>
        <v>0.97134311839051535</v>
      </c>
      <c r="W279" s="304">
        <f t="shared" ca="1" si="120"/>
        <v>26.817945509990103</v>
      </c>
      <c r="Y279" s="314" t="str">
        <f t="shared" ca="1" si="138"/>
        <v/>
      </c>
      <c r="Z279" s="315" t="str">
        <f t="shared" ca="1" si="139"/>
        <v/>
      </c>
      <c r="AA279" s="316" t="str">
        <f t="shared" ca="1" si="140"/>
        <v/>
      </c>
      <c r="AC279" s="310" t="e">
        <f t="shared" ca="1" si="141"/>
        <v>#N/A</v>
      </c>
      <c r="AD279" s="323" t="e">
        <f t="shared" ca="1" si="142"/>
        <v>#N/A</v>
      </c>
      <c r="AE279" s="324">
        <f t="shared" ca="1" si="121"/>
        <v>2309.8110626300022</v>
      </c>
      <c r="AG279" s="306">
        <f t="shared" ca="1" si="143"/>
        <v>-15.098715987237458</v>
      </c>
      <c r="AH279" s="304">
        <f t="shared" ca="1" si="144"/>
        <v>-6.4209555666359988</v>
      </c>
    </row>
    <row r="280" spans="1:34" x14ac:dyDescent="0.2">
      <c r="A280" s="347">
        <f t="shared" ca="1" si="122"/>
        <v>0.1</v>
      </c>
      <c r="B280" s="304">
        <f t="shared" ca="1" si="123"/>
        <v>13.299999999999931</v>
      </c>
      <c r="D280" s="306">
        <f t="shared" ca="1" si="124"/>
        <v>-2.9352574774377431</v>
      </c>
      <c r="E280" s="307">
        <f t="shared" ca="1" si="125"/>
        <v>-15.322699919538117</v>
      </c>
      <c r="F280" s="304">
        <f t="shared" ca="1" si="126"/>
        <v>15.601309857927557</v>
      </c>
      <c r="G280" s="306">
        <f t="shared" ca="1" si="127"/>
        <v>52.470080670283572</v>
      </c>
      <c r="H280" s="307">
        <f t="shared" ca="1" si="128"/>
        <v>97.562930715654161</v>
      </c>
      <c r="I280" s="304">
        <f t="shared" ca="1" si="129"/>
        <v>110.77741112417098</v>
      </c>
      <c r="J280" s="306">
        <f t="shared" ca="1" si="130"/>
        <v>831.93140453530134</v>
      </c>
      <c r="K280" s="307">
        <f t="shared" ca="1" si="131"/>
        <v>2319.6439692011654</v>
      </c>
      <c r="L280" s="304">
        <f t="shared" ca="1" si="116"/>
        <v>2464.3169450586943</v>
      </c>
      <c r="M280" s="306">
        <f t="shared" ca="1" si="132"/>
        <v>1.0773620878771575</v>
      </c>
      <c r="N280" s="304">
        <f t="shared" ca="1" si="133"/>
        <v>61.728300642763635</v>
      </c>
      <c r="P280" s="310">
        <f t="shared" ca="1" si="134"/>
        <v>23</v>
      </c>
      <c r="Q280" s="304">
        <f t="shared" ca="1" si="135"/>
        <v>0</v>
      </c>
      <c r="R280" s="306">
        <f t="shared" ca="1" si="136"/>
        <v>0</v>
      </c>
      <c r="S280" s="307">
        <f t="shared" ca="1" si="137"/>
        <v>4.2939999999999809</v>
      </c>
      <c r="T280" s="304">
        <f t="shared" ca="1" si="117"/>
        <v>42.124139999999812</v>
      </c>
      <c r="U280" s="311">
        <f t="shared" ca="1" si="118"/>
        <v>0</v>
      </c>
      <c r="V280" s="306">
        <f t="shared" ca="1" si="119"/>
        <v>0.97037552066757904</v>
      </c>
      <c r="W280" s="304">
        <f t="shared" ca="1" si="120"/>
        <v>26.085047111966649</v>
      </c>
      <c r="Y280" s="314" t="str">
        <f t="shared" ca="1" si="138"/>
        <v/>
      </c>
      <c r="Z280" s="315" t="str">
        <f t="shared" ca="1" si="139"/>
        <v/>
      </c>
      <c r="AA280" s="316" t="str">
        <f t="shared" ca="1" si="140"/>
        <v/>
      </c>
      <c r="AC280" s="310" t="e">
        <f t="shared" ca="1" si="141"/>
        <v>#N/A</v>
      </c>
      <c r="AD280" s="323" t="e">
        <f t="shared" ca="1" si="142"/>
        <v>#N/A</v>
      </c>
      <c r="AE280" s="324">
        <f t="shared" ca="1" si="121"/>
        <v>2319.6439692011654</v>
      </c>
      <c r="AG280" s="306">
        <f t="shared" ca="1" si="143"/>
        <v>-14.904489084146313</v>
      </c>
      <c r="AH280" s="304">
        <f t="shared" ca="1" si="144"/>
        <v>-6.2454460898905966</v>
      </c>
    </row>
    <row r="281" spans="1:34" x14ac:dyDescent="0.2">
      <c r="A281" s="347">
        <f t="shared" ca="1" si="122"/>
        <v>0.1</v>
      </c>
      <c r="B281" s="304">
        <f t="shared" ca="1" si="123"/>
        <v>13.399999999999931</v>
      </c>
      <c r="D281" s="306">
        <f t="shared" ca="1" si="124"/>
        <v>-2.8773328619316945</v>
      </c>
      <c r="E281" s="307">
        <f t="shared" ca="1" si="125"/>
        <v>-15.160116162743069</v>
      </c>
      <c r="F281" s="304">
        <f t="shared" ca="1" si="126"/>
        <v>15.43075391762229</v>
      </c>
      <c r="G281" s="306">
        <f t="shared" ca="1" si="127"/>
        <v>52.182347384090406</v>
      </c>
      <c r="H281" s="307">
        <f t="shared" ca="1" si="128"/>
        <v>96.046919099379849</v>
      </c>
      <c r="I281" s="304">
        <f t="shared" ca="1" si="129"/>
        <v>109.30694418469808</v>
      </c>
      <c r="J281" s="306">
        <f t="shared" ca="1" si="130"/>
        <v>837.16402593802002</v>
      </c>
      <c r="K281" s="307">
        <f t="shared" ca="1" si="131"/>
        <v>2329.3244616919169</v>
      </c>
      <c r="L281" s="304">
        <f t="shared" ca="1" si="116"/>
        <v>2475.1961647839335</v>
      </c>
      <c r="M281" s="306">
        <f t="shared" ca="1" si="132"/>
        <v>1.07311116640159</v>
      </c>
      <c r="N281" s="304">
        <f t="shared" ca="1" si="133"/>
        <v>61.484740783172093</v>
      </c>
      <c r="P281" s="310">
        <f t="shared" ca="1" si="134"/>
        <v>23</v>
      </c>
      <c r="Q281" s="304">
        <f t="shared" ca="1" si="135"/>
        <v>0</v>
      </c>
      <c r="R281" s="306">
        <f t="shared" ca="1" si="136"/>
        <v>0</v>
      </c>
      <c r="S281" s="307">
        <f t="shared" ca="1" si="137"/>
        <v>4.2939999999999809</v>
      </c>
      <c r="T281" s="304">
        <f t="shared" ca="1" si="117"/>
        <v>42.124139999999812</v>
      </c>
      <c r="U281" s="311">
        <f t="shared" ca="1" si="118"/>
        <v>0</v>
      </c>
      <c r="V281" s="306">
        <f t="shared" ca="1" si="119"/>
        <v>0.96942375357410226</v>
      </c>
      <c r="W281" s="304">
        <f t="shared" ca="1" si="120"/>
        <v>25.37222381287091</v>
      </c>
      <c r="Y281" s="314" t="str">
        <f t="shared" ca="1" si="138"/>
        <v/>
      </c>
      <c r="Z281" s="315" t="str">
        <f t="shared" ca="1" si="139"/>
        <v/>
      </c>
      <c r="AA281" s="316" t="str">
        <f t="shared" ca="1" si="140"/>
        <v/>
      </c>
      <c r="AC281" s="310" t="e">
        <f t="shared" ca="1" si="141"/>
        <v>#N/A</v>
      </c>
      <c r="AD281" s="323" t="e">
        <f t="shared" ca="1" si="142"/>
        <v>#N/A</v>
      </c>
      <c r="AE281" s="324">
        <f t="shared" ca="1" si="121"/>
        <v>2329.3244616919169</v>
      </c>
      <c r="AG281" s="306">
        <f t="shared" ca="1" si="143"/>
        <v>-14.71454544447392</v>
      </c>
      <c r="AH281" s="304">
        <f t="shared" ca="1" si="144"/>
        <v>-6.0747664443332008</v>
      </c>
    </row>
    <row r="282" spans="1:34" x14ac:dyDescent="0.2">
      <c r="A282" s="347">
        <f t="shared" ca="1" si="122"/>
        <v>0.1</v>
      </c>
      <c r="B282" s="304">
        <f t="shared" ca="1" si="123"/>
        <v>13.499999999999931</v>
      </c>
      <c r="D282" s="306">
        <f t="shared" ca="1" si="124"/>
        <v>-2.8208003707302067</v>
      </c>
      <c r="E282" s="307">
        <f t="shared" ca="1" si="125"/>
        <v>-15.001970054716759</v>
      </c>
      <c r="F282" s="304">
        <f t="shared" ca="1" si="126"/>
        <v>15.264862274325635</v>
      </c>
      <c r="G282" s="306">
        <f t="shared" ca="1" si="127"/>
        <v>51.900267347017383</v>
      </c>
      <c r="H282" s="307">
        <f t="shared" ca="1" si="128"/>
        <v>94.546722093908173</v>
      </c>
      <c r="I282" s="304">
        <f t="shared" ca="1" si="129"/>
        <v>107.85508986317977</v>
      </c>
      <c r="J282" s="306">
        <f t="shared" ca="1" si="130"/>
        <v>842.3681566745754</v>
      </c>
      <c r="K282" s="307">
        <f t="shared" ca="1" si="131"/>
        <v>2338.8541437515814</v>
      </c>
      <c r="L282" s="304">
        <f t="shared" ca="1" si="116"/>
        <v>2485.9249419729599</v>
      </c>
      <c r="M282" s="306">
        <f t="shared" ca="1" si="132"/>
        <v>1.0687690087692503</v>
      </c>
      <c r="N282" s="304">
        <f t="shared" ca="1" si="133"/>
        <v>61.235953476858512</v>
      </c>
      <c r="P282" s="310">
        <f t="shared" ca="1" si="134"/>
        <v>23</v>
      </c>
      <c r="Q282" s="304">
        <f t="shared" ca="1" si="135"/>
        <v>0</v>
      </c>
      <c r="R282" s="306">
        <f t="shared" ca="1" si="136"/>
        <v>0</v>
      </c>
      <c r="S282" s="307">
        <f t="shared" ca="1" si="137"/>
        <v>4.2939999999999809</v>
      </c>
      <c r="T282" s="304">
        <f t="shared" ca="1" si="117"/>
        <v>42.124139999999812</v>
      </c>
      <c r="U282" s="311">
        <f t="shared" ca="1" si="118"/>
        <v>0</v>
      </c>
      <c r="V282" s="306">
        <f t="shared" ca="1" si="119"/>
        <v>0.96848761958347052</v>
      </c>
      <c r="W282" s="304">
        <f t="shared" ca="1" si="120"/>
        <v>24.678839513683222</v>
      </c>
      <c r="Y282" s="314" t="str">
        <f t="shared" ca="1" si="138"/>
        <v/>
      </c>
      <c r="Z282" s="315" t="str">
        <f t="shared" ca="1" si="139"/>
        <v/>
      </c>
      <c r="AA282" s="316" t="str">
        <f t="shared" ca="1" si="140"/>
        <v/>
      </c>
      <c r="AC282" s="310" t="e">
        <f t="shared" ca="1" si="141"/>
        <v>#N/A</v>
      </c>
      <c r="AD282" s="323" t="e">
        <f t="shared" ca="1" si="142"/>
        <v>#N/A</v>
      </c>
      <c r="AE282" s="324">
        <f t="shared" ca="1" si="121"/>
        <v>2338.8541437515814</v>
      </c>
      <c r="AG282" s="306">
        <f t="shared" ca="1" si="143"/>
        <v>-14.528710878056284</v>
      </c>
      <c r="AH282" s="304">
        <f t="shared" ca="1" si="144"/>
        <v>-5.9087619499000983</v>
      </c>
    </row>
    <row r="283" spans="1:34" x14ac:dyDescent="0.2">
      <c r="A283" s="347">
        <f t="shared" ca="1" si="122"/>
        <v>0.1</v>
      </c>
      <c r="B283" s="304">
        <f t="shared" ca="1" si="123"/>
        <v>13.59999999999993</v>
      </c>
      <c r="D283" s="306">
        <f t="shared" ca="1" si="124"/>
        <v>-2.7656145007597699</v>
      </c>
      <c r="E283" s="307">
        <f t="shared" ca="1" si="125"/>
        <v>-14.8481202060849</v>
      </c>
      <c r="F283" s="304">
        <f t="shared" ca="1" si="126"/>
        <v>15.10348626050156</v>
      </c>
      <c r="G283" s="306">
        <f t="shared" ca="1" si="127"/>
        <v>51.623705896941409</v>
      </c>
      <c r="H283" s="307">
        <f t="shared" ca="1" si="128"/>
        <v>93.061910073299686</v>
      </c>
      <c r="I283" s="304">
        <f t="shared" ca="1" si="129"/>
        <v>106.42145515367106</v>
      </c>
      <c r="J283" s="306">
        <f t="shared" ca="1" si="130"/>
        <v>847.54435533677338</v>
      </c>
      <c r="K283" s="307">
        <f t="shared" ca="1" si="131"/>
        <v>2348.234575359942</v>
      </c>
      <c r="L283" s="304">
        <f t="shared" ca="1" si="116"/>
        <v>2496.5049679860672</v>
      </c>
      <c r="M283" s="306">
        <f t="shared" ca="1" si="132"/>
        <v>1.0643332268270003</v>
      </c>
      <c r="N283" s="304">
        <f t="shared" ca="1" si="133"/>
        <v>60.98180189272724</v>
      </c>
      <c r="P283" s="310">
        <f t="shared" ca="1" si="134"/>
        <v>23</v>
      </c>
      <c r="Q283" s="304">
        <f t="shared" ca="1" si="135"/>
        <v>0</v>
      </c>
      <c r="R283" s="306">
        <f t="shared" ca="1" si="136"/>
        <v>0</v>
      </c>
      <c r="S283" s="307">
        <f t="shared" ca="1" si="137"/>
        <v>4.2939999999999809</v>
      </c>
      <c r="T283" s="304">
        <f t="shared" ca="1" si="117"/>
        <v>42.124139999999812</v>
      </c>
      <c r="U283" s="311">
        <f t="shared" ca="1" si="118"/>
        <v>0</v>
      </c>
      <c r="V283" s="306">
        <f t="shared" ca="1" si="119"/>
        <v>0.96756692669697386</v>
      </c>
      <c r="W283" s="304">
        <f t="shared" ca="1" si="120"/>
        <v>24.004284819899919</v>
      </c>
      <c r="Y283" s="314" t="str">
        <f t="shared" ca="1" si="138"/>
        <v/>
      </c>
      <c r="Z283" s="315" t="str">
        <f t="shared" ca="1" si="139"/>
        <v/>
      </c>
      <c r="AA283" s="316" t="str">
        <f t="shared" ca="1" si="140"/>
        <v/>
      </c>
      <c r="AC283" s="310" t="e">
        <f t="shared" ca="1" si="141"/>
        <v>#N/A</v>
      </c>
      <c r="AD283" s="323" t="e">
        <f t="shared" ca="1" si="142"/>
        <v>#N/A</v>
      </c>
      <c r="AE283" s="324">
        <f t="shared" ca="1" si="121"/>
        <v>2348.234575359942</v>
      </c>
      <c r="AG283" s="306">
        <f t="shared" ca="1" si="143"/>
        <v>-14.346816906580917</v>
      </c>
      <c r="AH283" s="304">
        <f t="shared" ca="1" si="144"/>
        <v>-5.7472844698843346</v>
      </c>
    </row>
    <row r="284" spans="1:34" x14ac:dyDescent="0.2">
      <c r="A284" s="347">
        <f t="shared" ca="1" si="122"/>
        <v>0.1</v>
      </c>
      <c r="B284" s="304">
        <f t="shared" ca="1" si="123"/>
        <v>13.69999999999993</v>
      </c>
      <c r="D284" s="306">
        <f t="shared" ca="1" si="124"/>
        <v>-2.7117316876546114</v>
      </c>
      <c r="E284" s="307">
        <f t="shared" ca="1" si="125"/>
        <v>-14.698431120447369</v>
      </c>
      <c r="F284" s="304">
        <f t="shared" ca="1" si="126"/>
        <v>14.946483404077556</v>
      </c>
      <c r="G284" s="306">
        <f t="shared" ca="1" si="127"/>
        <v>51.352532728175952</v>
      </c>
      <c r="H284" s="307">
        <f t="shared" ca="1" si="128"/>
        <v>91.592066961254943</v>
      </c>
      <c r="I284" s="304">
        <f t="shared" ca="1" si="129"/>
        <v>105.00566340837713</v>
      </c>
      <c r="J284" s="306">
        <f t="shared" ca="1" si="130"/>
        <v>852.69316726802924</v>
      </c>
      <c r="K284" s="307">
        <f t="shared" ca="1" si="131"/>
        <v>2357.46727421167</v>
      </c>
      <c r="L284" s="304">
        <f t="shared" ca="1" si="116"/>
        <v>2506.937890432187</v>
      </c>
      <c r="M284" s="306">
        <f t="shared" ca="1" si="132"/>
        <v>1.0598013535658248</v>
      </c>
      <c r="N284" s="304">
        <f t="shared" ca="1" si="133"/>
        <v>60.722144681573702</v>
      </c>
      <c r="P284" s="310">
        <f t="shared" ca="1" si="134"/>
        <v>23</v>
      </c>
      <c r="Q284" s="304">
        <f t="shared" ca="1" si="135"/>
        <v>0</v>
      </c>
      <c r="R284" s="306">
        <f t="shared" ca="1" si="136"/>
        <v>0</v>
      </c>
      <c r="S284" s="307">
        <f t="shared" ca="1" si="137"/>
        <v>4.2939999999999809</v>
      </c>
      <c r="T284" s="304">
        <f t="shared" ca="1" si="117"/>
        <v>42.124139999999812</v>
      </c>
      <c r="U284" s="311">
        <f t="shared" ca="1" si="118"/>
        <v>0</v>
      </c>
      <c r="V284" s="306">
        <f t="shared" ca="1" si="119"/>
        <v>0.96666148826344422</v>
      </c>
      <c r="W284" s="304">
        <f t="shared" ca="1" si="120"/>
        <v>23.347975729635067</v>
      </c>
      <c r="Y284" s="314" t="str">
        <f t="shared" ca="1" si="138"/>
        <v/>
      </c>
      <c r="Z284" s="315" t="str">
        <f t="shared" ca="1" si="139"/>
        <v/>
      </c>
      <c r="AA284" s="316" t="str">
        <f t="shared" ca="1" si="140"/>
        <v/>
      </c>
      <c r="AC284" s="310" t="e">
        <f t="shared" ca="1" si="141"/>
        <v>#N/A</v>
      </c>
      <c r="AD284" s="323" t="e">
        <f t="shared" ca="1" si="142"/>
        <v>#N/A</v>
      </c>
      <c r="AE284" s="324">
        <f t="shared" ca="1" si="121"/>
        <v>2357.46727421167</v>
      </c>
      <c r="AG284" s="306">
        <f t="shared" ca="1" si="143"/>
        <v>-14.168700400565296</v>
      </c>
      <c r="AH284" s="304">
        <f t="shared" ca="1" si="144"/>
        <v>-5.5901920866092283</v>
      </c>
    </row>
    <row r="285" spans="1:34" x14ac:dyDescent="0.2">
      <c r="A285" s="347">
        <f t="shared" ca="1" si="122"/>
        <v>0.1</v>
      </c>
      <c r="B285" s="304">
        <f t="shared" ca="1" si="123"/>
        <v>13.79999999999993</v>
      </c>
      <c r="D285" s="306">
        <f t="shared" ca="1" si="124"/>
        <v>-2.6591102130418274</v>
      </c>
      <c r="E285" s="307">
        <f t="shared" ca="1" si="125"/>
        <v>-14.552772902350963</v>
      </c>
      <c r="F285" s="304">
        <f t="shared" ca="1" si="126"/>
        <v>14.793717121552103</v>
      </c>
      <c r="G285" s="306">
        <f t="shared" ca="1" si="127"/>
        <v>51.086621706871767</v>
      </c>
      <c r="H285" s="307">
        <f t="shared" ca="1" si="128"/>
        <v>90.136789671019841</v>
      </c>
      <c r="I285" s="304">
        <f t="shared" ca="1" si="129"/>
        <v>103.6073538394775</v>
      </c>
      <c r="J285" s="306">
        <f t="shared" ca="1" si="130"/>
        <v>857.81512498978168</v>
      </c>
      <c r="K285" s="307">
        <f t="shared" ca="1" si="131"/>
        <v>2366.5537170432835</v>
      </c>
      <c r="L285" s="304">
        <f t="shared" ca="1" si="116"/>
        <v>2517.2253145701156</v>
      </c>
      <c r="M285" s="306">
        <f t="shared" ca="1" si="132"/>
        <v>1.0551708404090974</v>
      </c>
      <c r="N285" s="304">
        <f t="shared" ca="1" si="133"/>
        <v>60.456835820713415</v>
      </c>
      <c r="P285" s="310">
        <f t="shared" ca="1" si="134"/>
        <v>23</v>
      </c>
      <c r="Q285" s="304">
        <f t="shared" ca="1" si="135"/>
        <v>0</v>
      </c>
      <c r="R285" s="306">
        <f t="shared" ca="1" si="136"/>
        <v>0</v>
      </c>
      <c r="S285" s="307">
        <f t="shared" ca="1" si="137"/>
        <v>4.2939999999999809</v>
      </c>
      <c r="T285" s="304">
        <f t="shared" ca="1" si="117"/>
        <v>42.124139999999812</v>
      </c>
      <c r="U285" s="311">
        <f t="shared" ca="1" si="118"/>
        <v>0</v>
      </c>
      <c r="V285" s="306">
        <f t="shared" ca="1" si="119"/>
        <v>0.96577112280655319</v>
      </c>
      <c r="W285" s="304">
        <f t="shared" ca="1" si="120"/>
        <v>22.709352397167983</v>
      </c>
      <c r="Y285" s="314" t="str">
        <f t="shared" ca="1" si="138"/>
        <v/>
      </c>
      <c r="Z285" s="315" t="str">
        <f t="shared" ca="1" si="139"/>
        <v/>
      </c>
      <c r="AA285" s="316" t="str">
        <f t="shared" ca="1" si="140"/>
        <v/>
      </c>
      <c r="AC285" s="310" t="e">
        <f t="shared" ca="1" si="141"/>
        <v>#N/A</v>
      </c>
      <c r="AD285" s="323" t="e">
        <f t="shared" ca="1" si="142"/>
        <v>#N/A</v>
      </c>
      <c r="AE285" s="324">
        <f t="shared" ca="1" si="121"/>
        <v>2366.5537170432835</v>
      </c>
      <c r="AG285" s="306">
        <f t="shared" ca="1" si="143"/>
        <v>-13.994203233326671</v>
      </c>
      <c r="AH285" s="304">
        <f t="shared" ca="1" si="144"/>
        <v>-5.4373487959094486</v>
      </c>
    </row>
    <row r="286" spans="1:34" x14ac:dyDescent="0.2">
      <c r="A286" s="347">
        <f t="shared" ca="1" si="122"/>
        <v>0.1</v>
      </c>
      <c r="B286" s="304">
        <f t="shared" ca="1" si="123"/>
        <v>13.899999999999929</v>
      </c>
      <c r="D286" s="306">
        <f t="shared" ca="1" si="124"/>
        <v>-2.6077101173122705</v>
      </c>
      <c r="E286" s="307">
        <f t="shared" ca="1" si="125"/>
        <v>-14.411020981889461</v>
      </c>
      <c r="F286" s="304">
        <f t="shared" ca="1" si="126"/>
        <v>14.64505642858337</v>
      </c>
      <c r="G286" s="306">
        <f t="shared" ca="1" si="127"/>
        <v>50.825850695140538</v>
      </c>
      <c r="H286" s="307">
        <f t="shared" ca="1" si="128"/>
        <v>88.695687572830892</v>
      </c>
      <c r="I286" s="304">
        <f t="shared" ca="1" si="129"/>
        <v>102.22618105408196</v>
      </c>
      <c r="J286" s="306">
        <f t="shared" ca="1" si="130"/>
        <v>862.91074860988226</v>
      </c>
      <c r="K286" s="307">
        <f t="shared" ca="1" si="131"/>
        <v>2375.495340905476</v>
      </c>
      <c r="L286" s="304">
        <f t="shared" ca="1" si="116"/>
        <v>2527.368804652398</v>
      </c>
      <c r="M286" s="306">
        <f t="shared" ca="1" si="132"/>
        <v>1.0504390544235458</v>
      </c>
      <c r="N286" s="304">
        <f t="shared" ca="1" si="133"/>
        <v>60.185724454182164</v>
      </c>
      <c r="P286" s="310">
        <f t="shared" ca="1" si="134"/>
        <v>23</v>
      </c>
      <c r="Q286" s="304">
        <f t="shared" ca="1" si="135"/>
        <v>0</v>
      </c>
      <c r="R286" s="306">
        <f t="shared" ca="1" si="136"/>
        <v>0</v>
      </c>
      <c r="S286" s="307">
        <f t="shared" ca="1" si="137"/>
        <v>4.2939999999999809</v>
      </c>
      <c r="T286" s="304">
        <f t="shared" ca="1" si="117"/>
        <v>42.124139999999812</v>
      </c>
      <c r="U286" s="311">
        <f t="shared" ca="1" si="118"/>
        <v>0</v>
      </c>
      <c r="V286" s="306">
        <f t="shared" ca="1" si="119"/>
        <v>0.96489565385939302</v>
      </c>
      <c r="W286" s="304">
        <f t="shared" ca="1" si="120"/>
        <v>22.087877967014443</v>
      </c>
      <c r="Y286" s="314" t="str">
        <f t="shared" ca="1" si="138"/>
        <v/>
      </c>
      <c r="Z286" s="315" t="str">
        <f t="shared" ca="1" si="139"/>
        <v/>
      </c>
      <c r="AA286" s="316" t="str">
        <f t="shared" ca="1" si="140"/>
        <v/>
      </c>
      <c r="AC286" s="310" t="e">
        <f t="shared" ca="1" si="141"/>
        <v>#N/A</v>
      </c>
      <c r="AD286" s="323" t="e">
        <f t="shared" ca="1" si="142"/>
        <v>#N/A</v>
      </c>
      <c r="AE286" s="324">
        <f t="shared" ca="1" si="121"/>
        <v>2375.495340905476</v>
      </c>
      <c r="AG286" s="306">
        <f t="shared" ca="1" si="143"/>
        <v>-13.823171950636521</v>
      </c>
      <c r="AH286" s="304">
        <f t="shared" ca="1" si="144"/>
        <v>-5.2886242191821342</v>
      </c>
    </row>
    <row r="287" spans="1:34" x14ac:dyDescent="0.2">
      <c r="A287" s="347">
        <f t="shared" ca="1" si="122"/>
        <v>0.1</v>
      </c>
      <c r="B287" s="304">
        <f t="shared" ca="1" si="123"/>
        <v>13.999999999999929</v>
      </c>
      <c r="D287" s="306">
        <f t="shared" ca="1" si="124"/>
        <v>-2.5574931175275175</v>
      </c>
      <c r="E287" s="307">
        <f t="shared" ca="1" si="125"/>
        <v>-14.2730558548344</v>
      </c>
      <c r="F287" s="304">
        <f t="shared" ca="1" si="126"/>
        <v>14.500375666906812</v>
      </c>
      <c r="G287" s="306">
        <f t="shared" ca="1" si="127"/>
        <v>50.570101383387787</v>
      </c>
      <c r="H287" s="307">
        <f t="shared" ca="1" si="128"/>
        <v>87.268381987347453</v>
      </c>
      <c r="I287" s="304">
        <f t="shared" ca="1" si="129"/>
        <v>100.86181462087478</v>
      </c>
      <c r="J287" s="306">
        <f t="shared" ca="1" si="130"/>
        <v>867.98054621380868</v>
      </c>
      <c r="K287" s="307">
        <f t="shared" ca="1" si="131"/>
        <v>2384.2935443834849</v>
      </c>
      <c r="L287" s="304">
        <f t="shared" ca="1" si="116"/>
        <v>2537.3698852146849</v>
      </c>
      <c r="M287" s="306">
        <f t="shared" ca="1" si="132"/>
        <v>1.0456032754539124</v>
      </c>
      <c r="N287" s="304">
        <f t="shared" ca="1" si="133"/>
        <v>59.908654728564045</v>
      </c>
      <c r="P287" s="310">
        <f t="shared" ca="1" si="134"/>
        <v>23</v>
      </c>
      <c r="Q287" s="304">
        <f t="shared" ca="1" si="135"/>
        <v>0</v>
      </c>
      <c r="R287" s="306">
        <f t="shared" ca="1" si="136"/>
        <v>0</v>
      </c>
      <c r="S287" s="307">
        <f t="shared" ca="1" si="137"/>
        <v>4.2939999999999809</v>
      </c>
      <c r="T287" s="304">
        <f t="shared" ca="1" si="117"/>
        <v>42.124139999999812</v>
      </c>
      <c r="U287" s="311">
        <f t="shared" ca="1" si="118"/>
        <v>0</v>
      </c>
      <c r="V287" s="306">
        <f t="shared" ca="1" si="119"/>
        <v>0.96403490980597617</v>
      </c>
      <c r="W287" s="304">
        <f t="shared" ca="1" si="120"/>
        <v>21.483037473958287</v>
      </c>
      <c r="Y287" s="314" t="str">
        <f t="shared" ca="1" si="138"/>
        <v/>
      </c>
      <c r="Z287" s="315" t="str">
        <f t="shared" ca="1" si="139"/>
        <v/>
      </c>
      <c r="AA287" s="316" t="str">
        <f t="shared" ca="1" si="140"/>
        <v/>
      </c>
      <c r="AC287" s="310">
        <f t="shared" ca="1" si="141"/>
        <v>13.999999999999929</v>
      </c>
      <c r="AD287" s="323">
        <f t="shared" ca="1" si="142"/>
        <v>867.98054621380868</v>
      </c>
      <c r="AE287" s="324">
        <f t="shared" ca="1" si="121"/>
        <v>2384.2935443834849</v>
      </c>
      <c r="AG287" s="306">
        <f t="shared" ca="1" si="143"/>
        <v>-13.655457454844623</v>
      </c>
      <c r="AH287" s="304">
        <f t="shared" ca="1" si="144"/>
        <v>-5.1438933318617934</v>
      </c>
    </row>
    <row r="288" spans="1:34" x14ac:dyDescent="0.2">
      <c r="A288" s="347">
        <f t="shared" ca="1" si="122"/>
        <v>0.1</v>
      </c>
      <c r="B288" s="304">
        <f t="shared" ca="1" si="123"/>
        <v>14.099999999999929</v>
      </c>
      <c r="D288" s="306">
        <f t="shared" ca="1" si="124"/>
        <v>-2.5084225301390348</v>
      </c>
      <c r="E288" s="307">
        <f t="shared" ca="1" si="125"/>
        <v>-14.13876283727903</v>
      </c>
      <c r="F288" s="304">
        <f t="shared" ca="1" si="126"/>
        <v>14.359554246512378</v>
      </c>
      <c r="G288" s="306">
        <f t="shared" ca="1" si="127"/>
        <v>50.319259130373887</v>
      </c>
      <c r="H288" s="307">
        <f t="shared" ca="1" si="128"/>
        <v>85.854505703619552</v>
      </c>
      <c r="I288" s="304">
        <f t="shared" ca="1" si="129"/>
        <v>99.513938667116165</v>
      </c>
      <c r="J288" s="306">
        <f t="shared" ca="1" si="130"/>
        <v>873.02501423949673</v>
      </c>
      <c r="K288" s="307">
        <f t="shared" ca="1" si="131"/>
        <v>2392.9496887680334</v>
      </c>
      <c r="L288" s="304">
        <f t="shared" ca="1" si="116"/>
        <v>2547.2300423131987</v>
      </c>
      <c r="M288" s="306">
        <f t="shared" ca="1" si="132"/>
        <v>1.0406606931828437</v>
      </c>
      <c r="N288" s="304">
        <f t="shared" ca="1" si="133"/>
        <v>59.625465624535629</v>
      </c>
      <c r="P288" s="310">
        <f t="shared" ca="1" si="134"/>
        <v>23</v>
      </c>
      <c r="Q288" s="304">
        <f t="shared" ca="1" si="135"/>
        <v>0</v>
      </c>
      <c r="R288" s="306">
        <f t="shared" ca="1" si="136"/>
        <v>0</v>
      </c>
      <c r="S288" s="307">
        <f t="shared" ca="1" si="137"/>
        <v>4.2939999999999809</v>
      </c>
      <c r="T288" s="304">
        <f t="shared" ca="1" si="117"/>
        <v>42.124139999999812</v>
      </c>
      <c r="U288" s="311">
        <f t="shared" ca="1" si="118"/>
        <v>0</v>
      </c>
      <c r="V288" s="306">
        <f t="shared" ca="1" si="119"/>
        <v>0.96318872372931141</v>
      </c>
      <c r="W288" s="304">
        <f t="shared" ca="1" si="120"/>
        <v>20.894336804809935</v>
      </c>
      <c r="Y288" s="314" t="str">
        <f t="shared" ca="1" si="138"/>
        <v/>
      </c>
      <c r="Z288" s="315" t="str">
        <f t="shared" ca="1" si="139"/>
        <v/>
      </c>
      <c r="AA288" s="316" t="str">
        <f t="shared" ca="1" si="140"/>
        <v/>
      </c>
      <c r="AC288" s="310" t="e">
        <f t="shared" ca="1" si="141"/>
        <v>#N/A</v>
      </c>
      <c r="AD288" s="323" t="e">
        <f t="shared" ca="1" si="142"/>
        <v>#N/A</v>
      </c>
      <c r="AE288" s="324">
        <f t="shared" ca="1" si="121"/>
        <v>2392.9496887680334</v>
      </c>
      <c r="AG288" s="306">
        <f t="shared" ca="1" si="143"/>
        <v>-13.490914702342309</v>
      </c>
      <c r="AH288" s="304">
        <f t="shared" ca="1" si="144"/>
        <v>-5.0030362072562609</v>
      </c>
    </row>
    <row r="289" spans="1:34" x14ac:dyDescent="0.2">
      <c r="A289" s="347">
        <f t="shared" ca="1" si="122"/>
        <v>0.1</v>
      </c>
      <c r="B289" s="304">
        <f t="shared" ca="1" si="123"/>
        <v>14.199999999999928</v>
      </c>
      <c r="D289" s="306">
        <f t="shared" ca="1" si="124"/>
        <v>-2.4604631982195118</v>
      </c>
      <c r="E289" s="307">
        <f t="shared" ca="1" si="125"/>
        <v>-14.008031833850524</v>
      </c>
      <c r="F289" s="304">
        <f t="shared" ca="1" si="126"/>
        <v>14.22247640208843</v>
      </c>
      <c r="G289" s="306">
        <f t="shared" ca="1" si="127"/>
        <v>50.073212810551937</v>
      </c>
      <c r="H289" s="307">
        <f t="shared" ca="1" si="128"/>
        <v>84.453702520234501</v>
      </c>
      <c r="I289" s="304">
        <f t="shared" ca="1" si="129"/>
        <v>98.182251504775977</v>
      </c>
      <c r="J289" s="306">
        <f t="shared" ca="1" si="130"/>
        <v>878.04463783654296</v>
      </c>
      <c r="K289" s="307">
        <f t="shared" ca="1" si="131"/>
        <v>2401.4650991792259</v>
      </c>
      <c r="L289" s="304">
        <f t="shared" ca="1" si="116"/>
        <v>2556.9507247128163</v>
      </c>
      <c r="M289" s="306">
        <f t="shared" ca="1" si="132"/>
        <v>1.0356084041181985</v>
      </c>
      <c r="N289" s="304">
        <f t="shared" ca="1" si="133"/>
        <v>59.335990784251358</v>
      </c>
      <c r="P289" s="310">
        <f t="shared" ca="1" si="134"/>
        <v>23</v>
      </c>
      <c r="Q289" s="304">
        <f t="shared" ca="1" si="135"/>
        <v>0</v>
      </c>
      <c r="R289" s="306">
        <f t="shared" ca="1" si="136"/>
        <v>0</v>
      </c>
      <c r="S289" s="307">
        <f t="shared" ca="1" si="137"/>
        <v>4.2939999999999809</v>
      </c>
      <c r="T289" s="304">
        <f t="shared" ca="1" si="117"/>
        <v>42.124139999999812</v>
      </c>
      <c r="U289" s="311">
        <f t="shared" ca="1" si="118"/>
        <v>0</v>
      </c>
      <c r="V289" s="306">
        <f t="shared" ca="1" si="119"/>
        <v>0.96235693326573213</v>
      </c>
      <c r="W289" s="304">
        <f t="shared" ca="1" si="120"/>
        <v>20.321301717962719</v>
      </c>
      <c r="Y289" s="314" t="str">
        <f t="shared" ca="1" si="138"/>
        <v/>
      </c>
      <c r="Z289" s="315" t="str">
        <f t="shared" ca="1" si="139"/>
        <v/>
      </c>
      <c r="AA289" s="316" t="str">
        <f t="shared" ca="1" si="140"/>
        <v/>
      </c>
      <c r="AC289" s="310" t="e">
        <f t="shared" ca="1" si="141"/>
        <v>#N/A</v>
      </c>
      <c r="AD289" s="323" t="e">
        <f t="shared" ca="1" si="142"/>
        <v>#N/A</v>
      </c>
      <c r="AE289" s="324">
        <f t="shared" ca="1" si="121"/>
        <v>2401.4650991792259</v>
      </c>
      <c r="AG289" s="306">
        <f t="shared" ca="1" si="143"/>
        <v>-13.329402413313201</v>
      </c>
      <c r="AH289" s="304">
        <f t="shared" ca="1" si="144"/>
        <v>-4.8659377747578079</v>
      </c>
    </row>
    <row r="290" spans="1:34" x14ac:dyDescent="0.2">
      <c r="A290" s="347">
        <f t="shared" ca="1" si="122"/>
        <v>0.1</v>
      </c>
      <c r="B290" s="304">
        <f t="shared" ca="1" si="123"/>
        <v>14.299999999999928</v>
      </c>
      <c r="D290" s="306">
        <f t="shared" ca="1" si="124"/>
        <v>-2.4135814229282504</v>
      </c>
      <c r="E290" s="307">
        <f t="shared" ca="1" si="125"/>
        <v>-13.880757118612379</v>
      </c>
      <c r="F290" s="304">
        <f t="shared" ca="1" si="126"/>
        <v>14.089030962809778</v>
      </c>
      <c r="G290" s="306">
        <f t="shared" ca="1" si="127"/>
        <v>49.831854668259112</v>
      </c>
      <c r="H290" s="307">
        <f t="shared" ca="1" si="128"/>
        <v>83.065626808373267</v>
      </c>
      <c r="I290" s="304">
        <f t="shared" ca="1" si="129"/>
        <v>96.866465284671335</v>
      </c>
      <c r="J290" s="306">
        <f t="shared" ca="1" si="130"/>
        <v>883.03989121048346</v>
      </c>
      <c r="K290" s="307">
        <f t="shared" ca="1" si="131"/>
        <v>2409.8410656456563</v>
      </c>
      <c r="L290" s="304">
        <f t="shared" ca="1" si="116"/>
        <v>2566.5333450281169</v>
      </c>
      <c r="M290" s="306">
        <f t="shared" ca="1" si="132"/>
        <v>1.0304434085106893</v>
      </c>
      <c r="N290" s="304">
        <f t="shared" ca="1" si="133"/>
        <v>59.040058334737466</v>
      </c>
      <c r="P290" s="310">
        <f t="shared" ca="1" si="134"/>
        <v>23</v>
      </c>
      <c r="Q290" s="304">
        <f t="shared" ca="1" si="135"/>
        <v>0</v>
      </c>
      <c r="R290" s="306">
        <f t="shared" ca="1" si="136"/>
        <v>0</v>
      </c>
      <c r="S290" s="307">
        <f t="shared" ca="1" si="137"/>
        <v>4.2939999999999809</v>
      </c>
      <c r="T290" s="304">
        <f t="shared" ca="1" si="117"/>
        <v>42.124139999999812</v>
      </c>
      <c r="U290" s="311">
        <f t="shared" ca="1" si="118"/>
        <v>0</v>
      </c>
      <c r="V290" s="306">
        <f t="shared" ca="1" si="119"/>
        <v>0.96153938046518017</v>
      </c>
      <c r="W290" s="304">
        <f t="shared" ca="1" si="120"/>
        <v>19.763476917097066</v>
      </c>
      <c r="Y290" s="314" t="str">
        <f t="shared" ca="1" si="138"/>
        <v/>
      </c>
      <c r="Z290" s="315" t="str">
        <f t="shared" ca="1" si="139"/>
        <v/>
      </c>
      <c r="AA290" s="316" t="str">
        <f t="shared" ca="1" si="140"/>
        <v/>
      </c>
      <c r="AC290" s="310" t="e">
        <f t="shared" ca="1" si="141"/>
        <v>#N/A</v>
      </c>
      <c r="AD290" s="323" t="e">
        <f t="shared" ca="1" si="142"/>
        <v>#N/A</v>
      </c>
      <c r="AE290" s="324">
        <f t="shared" ca="1" si="121"/>
        <v>2409.8410656456563</v>
      </c>
      <c r="AG290" s="306">
        <f t="shared" ca="1" si="143"/>
        <v>-13.170782792793204</v>
      </c>
      <c r="AH290" s="304">
        <f t="shared" ca="1" si="144"/>
        <v>-4.7324875915143938</v>
      </c>
    </row>
    <row r="291" spans="1:34" x14ac:dyDescent="0.2">
      <c r="A291" s="347">
        <f t="shared" ca="1" si="122"/>
        <v>0.1</v>
      </c>
      <c r="B291" s="304">
        <f t="shared" ca="1" si="123"/>
        <v>14.399999999999928</v>
      </c>
      <c r="D291" s="306">
        <f t="shared" ca="1" si="124"/>
        <v>-2.3677448989526471</v>
      </c>
      <c r="E291" s="307">
        <f t="shared" ca="1" si="125"/>
        <v>-13.75683712784036</v>
      </c>
      <c r="F291" s="304">
        <f t="shared" ca="1" si="126"/>
        <v>13.959111134611804</v>
      </c>
      <c r="G291" s="306">
        <f t="shared" ca="1" si="127"/>
        <v>49.595080178363844</v>
      </c>
      <c r="H291" s="307">
        <f t="shared" ca="1" si="128"/>
        <v>81.689943095589229</v>
      </c>
      <c r="I291" s="304">
        <f t="shared" ca="1" si="129"/>
        <v>95.566305677571037</v>
      </c>
      <c r="J291" s="306">
        <f t="shared" ca="1" si="130"/>
        <v>888.01123795281455</v>
      </c>
      <c r="K291" s="307">
        <f t="shared" ca="1" si="131"/>
        <v>2418.0788441408545</v>
      </c>
      <c r="L291" s="304">
        <f t="shared" ca="1" si="116"/>
        <v>2575.9792808196385</v>
      </c>
      <c r="M291" s="306">
        <f t="shared" ca="1" si="132"/>
        <v>1.0251626072056155</v>
      </c>
      <c r="N291" s="304">
        <f t="shared" ca="1" si="133"/>
        <v>58.737490707509565</v>
      </c>
      <c r="P291" s="310">
        <f t="shared" ca="1" si="134"/>
        <v>23</v>
      </c>
      <c r="Q291" s="304">
        <f t="shared" ca="1" si="135"/>
        <v>0</v>
      </c>
      <c r="R291" s="306">
        <f t="shared" ca="1" si="136"/>
        <v>0</v>
      </c>
      <c r="S291" s="307">
        <f t="shared" ca="1" si="137"/>
        <v>4.2939999999999809</v>
      </c>
      <c r="T291" s="304">
        <f t="shared" ca="1" si="117"/>
        <v>42.124139999999812</v>
      </c>
      <c r="U291" s="311">
        <f t="shared" ca="1" si="118"/>
        <v>0</v>
      </c>
      <c r="V291" s="306">
        <f t="shared" ca="1" si="119"/>
        <v>0.96073591165714645</v>
      </c>
      <c r="W291" s="304">
        <f t="shared" ca="1" si="120"/>
        <v>19.220425175640194</v>
      </c>
      <c r="Y291" s="314" t="str">
        <f t="shared" ca="1" si="138"/>
        <v/>
      </c>
      <c r="Z291" s="315" t="str">
        <f t="shared" ca="1" si="139"/>
        <v/>
      </c>
      <c r="AA291" s="316" t="str">
        <f t="shared" ca="1" si="140"/>
        <v/>
      </c>
      <c r="AC291" s="310" t="e">
        <f t="shared" ca="1" si="141"/>
        <v>#N/A</v>
      </c>
      <c r="AD291" s="323" t="e">
        <f t="shared" ca="1" si="142"/>
        <v>#N/A</v>
      </c>
      <c r="AE291" s="324">
        <f t="shared" ca="1" si="121"/>
        <v>2418.0788441408545</v>
      </c>
      <c r="AG291" s="306">
        <f t="shared" ca="1" si="143"/>
        <v>-13.014921262130358</v>
      </c>
      <c r="AH291" s="304">
        <f t="shared" ca="1" si="144"/>
        <v>-4.6025796267110275</v>
      </c>
    </row>
    <row r="292" spans="1:34" x14ac:dyDescent="0.2">
      <c r="A292" s="347">
        <f t="shared" ca="1" si="122"/>
        <v>0.1</v>
      </c>
      <c r="B292" s="304">
        <f t="shared" ca="1" si="123"/>
        <v>14.499999999999927</v>
      </c>
      <c r="D292" s="306">
        <f t="shared" ca="1" si="124"/>
        <v>-2.3229226536863701</v>
      </c>
      <c r="E292" s="307">
        <f t="shared" ca="1" si="125"/>
        <v>-13.636174263911734</v>
      </c>
      <c r="F292" s="304">
        <f t="shared" ca="1" si="126"/>
        <v>13.832614294151995</v>
      </c>
      <c r="G292" s="306">
        <f t="shared" ca="1" si="127"/>
        <v>49.362787912995209</v>
      </c>
      <c r="H292" s="307">
        <f t="shared" ca="1" si="128"/>
        <v>80.326325669198056</v>
      </c>
      <c r="I292" s="304">
        <f t="shared" ca="1" si="129"/>
        <v>94.281511581313822</v>
      </c>
      <c r="J292" s="306">
        <f t="shared" ca="1" si="130"/>
        <v>892.95913135738249</v>
      </c>
      <c r="K292" s="307">
        <f t="shared" ca="1" si="131"/>
        <v>2426.1796575790941</v>
      </c>
      <c r="L292" s="304">
        <f t="shared" ca="1" si="116"/>
        <v>2585.2898756474374</v>
      </c>
      <c r="M292" s="306">
        <f t="shared" ca="1" si="132"/>
        <v>1.0197627984334017</v>
      </c>
      <c r="N292" s="304">
        <f t="shared" ca="1" si="133"/>
        <v>58.428104454683996</v>
      </c>
      <c r="P292" s="310">
        <f t="shared" ca="1" si="134"/>
        <v>23</v>
      </c>
      <c r="Q292" s="304">
        <f t="shared" ca="1" si="135"/>
        <v>0</v>
      </c>
      <c r="R292" s="306">
        <f t="shared" ca="1" si="136"/>
        <v>0</v>
      </c>
      <c r="S292" s="307">
        <f t="shared" ca="1" si="137"/>
        <v>4.2939999999999809</v>
      </c>
      <c r="T292" s="304">
        <f t="shared" ca="1" si="117"/>
        <v>42.124139999999812</v>
      </c>
      <c r="U292" s="311">
        <f t="shared" ca="1" si="118"/>
        <v>0</v>
      </c>
      <c r="V292" s="306">
        <f t="shared" ca="1" si="119"/>
        <v>0.95994637732201027</v>
      </c>
      <c r="W292" s="304">
        <f t="shared" ca="1" si="120"/>
        <v>18.691726508826982</v>
      </c>
      <c r="Y292" s="314" t="str">
        <f t="shared" ca="1" si="138"/>
        <v/>
      </c>
      <c r="Z292" s="315" t="str">
        <f t="shared" ca="1" si="139"/>
        <v/>
      </c>
      <c r="AA292" s="316" t="str">
        <f t="shared" ca="1" si="140"/>
        <v/>
      </c>
      <c r="AC292" s="310" t="e">
        <f t="shared" ca="1" si="141"/>
        <v>#N/A</v>
      </c>
      <c r="AD292" s="323" t="e">
        <f t="shared" ca="1" si="142"/>
        <v>#N/A</v>
      </c>
      <c r="AE292" s="324">
        <f t="shared" ca="1" si="121"/>
        <v>2426.1796575790941</v>
      </c>
      <c r="AG292" s="306">
        <f t="shared" ca="1" si="143"/>
        <v>-12.86168620000004</v>
      </c>
      <c r="AH292" s="304">
        <f t="shared" ca="1" si="144"/>
        <v>-4.4761120576712345</v>
      </c>
    </row>
    <row r="293" spans="1:34" x14ac:dyDescent="0.2">
      <c r="A293" s="347">
        <f t="shared" ca="1" si="122"/>
        <v>0.1</v>
      </c>
      <c r="B293" s="304">
        <f t="shared" ca="1" si="123"/>
        <v>14.599999999999927</v>
      </c>
      <c r="D293" s="306">
        <f t="shared" ca="1" si="124"/>
        <v>-2.2790849899220404</v>
      </c>
      <c r="E293" s="307">
        <f t="shared" ca="1" si="125"/>
        <v>-13.518674709599695</v>
      </c>
      <c r="F293" s="304">
        <f t="shared" ca="1" si="126"/>
        <v>13.709441793714957</v>
      </c>
      <c r="G293" s="306">
        <f t="shared" ca="1" si="127"/>
        <v>49.134879414003002</v>
      </c>
      <c r="H293" s="307">
        <f t="shared" ca="1" si="128"/>
        <v>78.974458198238082</v>
      </c>
      <c r="I293" s="304">
        <f t="shared" ca="1" si="129"/>
        <v>93.011834853065182</v>
      </c>
      <c r="J293" s="306">
        <f t="shared" ca="1" si="130"/>
        <v>897.88401472373243</v>
      </c>
      <c r="K293" s="307">
        <f t="shared" ca="1" si="131"/>
        <v>2434.144696772466</v>
      </c>
      <c r="L293" s="304">
        <f t="shared" ca="1" si="116"/>
        <v>2594.4664400839583</v>
      </c>
      <c r="M293" s="306">
        <f t="shared" ca="1" si="132"/>
        <v>1.0142406745447416</v>
      </c>
      <c r="N293" s="304">
        <f t="shared" ca="1" si="133"/>
        <v>58.111710061915403</v>
      </c>
      <c r="P293" s="310">
        <f t="shared" ca="1" si="134"/>
        <v>23</v>
      </c>
      <c r="Q293" s="304">
        <f t="shared" ca="1" si="135"/>
        <v>0</v>
      </c>
      <c r="R293" s="306">
        <f t="shared" ca="1" si="136"/>
        <v>0</v>
      </c>
      <c r="S293" s="307">
        <f t="shared" ca="1" si="137"/>
        <v>4.2939999999999809</v>
      </c>
      <c r="T293" s="304">
        <f t="shared" ca="1" si="117"/>
        <v>42.124139999999812</v>
      </c>
      <c r="U293" s="311">
        <f t="shared" ca="1" si="118"/>
        <v>0</v>
      </c>
      <c r="V293" s="306">
        <f t="shared" ca="1" si="119"/>
        <v>0.95917063196750663</v>
      </c>
      <c r="W293" s="304">
        <f t="shared" ca="1" si="120"/>
        <v>18.176977390425943</v>
      </c>
      <c r="Y293" s="314" t="str">
        <f t="shared" ca="1" si="138"/>
        <v/>
      </c>
      <c r="Z293" s="315" t="str">
        <f t="shared" ca="1" si="139"/>
        <v/>
      </c>
      <c r="AA293" s="316" t="str">
        <f t="shared" ca="1" si="140"/>
        <v/>
      </c>
      <c r="AC293" s="310" t="e">
        <f t="shared" ca="1" si="141"/>
        <v>#N/A</v>
      </c>
      <c r="AD293" s="323" t="e">
        <f t="shared" ca="1" si="142"/>
        <v>#N/A</v>
      </c>
      <c r="AE293" s="324">
        <f t="shared" ca="1" si="121"/>
        <v>2434.144696772466</v>
      </c>
      <c r="AG293" s="306">
        <f t="shared" ca="1" si="143"/>
        <v>-12.710948692192883</v>
      </c>
      <c r="AH293" s="304">
        <f t="shared" ca="1" si="144"/>
        <v>-4.3529870770440295</v>
      </c>
    </row>
    <row r="294" spans="1:34" x14ac:dyDescent="0.2">
      <c r="A294" s="347">
        <f t="shared" ca="1" si="122"/>
        <v>0.1</v>
      </c>
      <c r="B294" s="304">
        <f t="shared" ca="1" si="123"/>
        <v>14.699999999999926</v>
      </c>
      <c r="D294" s="306">
        <f t="shared" ca="1" si="124"/>
        <v>-2.2362034318519082</v>
      </c>
      <c r="E294" s="307">
        <f t="shared" ca="1" si="125"/>
        <v>-13.40424825211263</v>
      </c>
      <c r="F294" s="304">
        <f t="shared" ca="1" si="126"/>
        <v>13.589498776367389</v>
      </c>
      <c r="G294" s="306">
        <f t="shared" ca="1" si="127"/>
        <v>48.911259070817813</v>
      </c>
      <c r="H294" s="307">
        <f t="shared" ca="1" si="128"/>
        <v>77.634033373026824</v>
      </c>
      <c r="I294" s="304">
        <f t="shared" ca="1" si="129"/>
        <v>91.757040065909379</v>
      </c>
      <c r="J294" s="306">
        <f t="shared" ca="1" si="130"/>
        <v>902.78632164797352</v>
      </c>
      <c r="K294" s="307">
        <f t="shared" ca="1" si="131"/>
        <v>2441.9751213510294</v>
      </c>
      <c r="L294" s="304">
        <f t="shared" ca="1" si="116"/>
        <v>2603.5102526880996</v>
      </c>
      <c r="M294" s="306">
        <f t="shared" ca="1" si="132"/>
        <v>1.0085928186973847</v>
      </c>
      <c r="N294" s="304">
        <f t="shared" ca="1" si="133"/>
        <v>57.788111758563566</v>
      </c>
      <c r="P294" s="310">
        <f t="shared" ca="1" si="134"/>
        <v>23</v>
      </c>
      <c r="Q294" s="304">
        <f t="shared" ca="1" si="135"/>
        <v>0</v>
      </c>
      <c r="R294" s="306">
        <f t="shared" ca="1" si="136"/>
        <v>0</v>
      </c>
      <c r="S294" s="307">
        <f t="shared" ca="1" si="137"/>
        <v>4.2939999999999809</v>
      </c>
      <c r="T294" s="304">
        <f t="shared" ca="1" si="117"/>
        <v>42.124139999999812</v>
      </c>
      <c r="U294" s="311">
        <f t="shared" ca="1" si="118"/>
        <v>0</v>
      </c>
      <c r="V294" s="306">
        <f t="shared" ca="1" si="119"/>
        <v>0.95840853401009185</v>
      </c>
      <c r="W294" s="304">
        <f t="shared" ca="1" si="120"/>
        <v>17.675790011397218</v>
      </c>
      <c r="Y294" s="314" t="str">
        <f t="shared" ca="1" si="138"/>
        <v/>
      </c>
      <c r="Z294" s="315" t="str">
        <f t="shared" ca="1" si="139"/>
        <v/>
      </c>
      <c r="AA294" s="316" t="str">
        <f t="shared" ca="1" si="140"/>
        <v/>
      </c>
      <c r="AC294" s="310" t="e">
        <f t="shared" ca="1" si="141"/>
        <v>#N/A</v>
      </c>
      <c r="AD294" s="323" t="e">
        <f t="shared" ca="1" si="142"/>
        <v>#N/A</v>
      </c>
      <c r="AE294" s="324">
        <f t="shared" ca="1" si="121"/>
        <v>2441.9751213510294</v>
      </c>
      <c r="AG294" s="306">
        <f t="shared" ca="1" si="143"/>
        <v>-12.562582289451431</v>
      </c>
      <c r="AH294" s="304">
        <f t="shared" ca="1" si="144"/>
        <v>-4.2331107103926469</v>
      </c>
    </row>
    <row r="295" spans="1:34" x14ac:dyDescent="0.2">
      <c r="A295" s="347">
        <f t="shared" ca="1" si="122"/>
        <v>0.1</v>
      </c>
      <c r="B295" s="304">
        <f t="shared" ca="1" si="123"/>
        <v>14.799999999999926</v>
      </c>
      <c r="D295" s="306">
        <f t="shared" ca="1" si="124"/>
        <v>-2.1942506741846515</v>
      </c>
      <c r="E295" s="307">
        <f t="shared" ca="1" si="125"/>
        <v>-13.292808116262004</v>
      </c>
      <c r="F295" s="304">
        <f t="shared" ca="1" si="126"/>
        <v>13.4726940007157</v>
      </c>
      <c r="G295" s="306">
        <f t="shared" ca="1" si="127"/>
        <v>48.69183400339935</v>
      </c>
      <c r="H295" s="307">
        <f t="shared" ca="1" si="128"/>
        <v>76.304752561400619</v>
      </c>
      <c r="I295" s="304">
        <f t="shared" ca="1" si="129"/>
        <v>90.516904289039687</v>
      </c>
      <c r="J295" s="306">
        <f t="shared" ca="1" si="130"/>
        <v>907.66647630168438</v>
      </c>
      <c r="K295" s="307">
        <f t="shared" ca="1" si="131"/>
        <v>2449.6720606477506</v>
      </c>
      <c r="L295" s="304">
        <f t="shared" ca="1" si="116"/>
        <v>2612.4225609422592</v>
      </c>
      <c r="M295" s="306">
        <f t="shared" ca="1" si="132"/>
        <v>1.0028157015029957</v>
      </c>
      <c r="N295" s="304">
        <f t="shared" ca="1" si="133"/>
        <v>57.457107325572622</v>
      </c>
      <c r="P295" s="310">
        <f t="shared" ca="1" si="134"/>
        <v>23</v>
      </c>
      <c r="Q295" s="304">
        <f t="shared" ca="1" si="135"/>
        <v>0</v>
      </c>
      <c r="R295" s="306">
        <f t="shared" ca="1" si="136"/>
        <v>0</v>
      </c>
      <c r="S295" s="307">
        <f t="shared" ca="1" si="137"/>
        <v>4.2939999999999809</v>
      </c>
      <c r="T295" s="304">
        <f t="shared" ca="1" si="117"/>
        <v>42.124139999999812</v>
      </c>
      <c r="U295" s="311">
        <f t="shared" ca="1" si="118"/>
        <v>0</v>
      </c>
      <c r="V295" s="306">
        <f t="shared" ca="1" si="119"/>
        <v>0.95765994566096935</v>
      </c>
      <c r="W295" s="304">
        <f t="shared" ca="1" si="120"/>
        <v>17.187791577935897</v>
      </c>
      <c r="Y295" s="314" t="str">
        <f t="shared" ca="1" si="138"/>
        <v/>
      </c>
      <c r="Z295" s="315" t="str">
        <f t="shared" ca="1" si="139"/>
        <v/>
      </c>
      <c r="AA295" s="316" t="str">
        <f t="shared" ca="1" si="140"/>
        <v/>
      </c>
      <c r="AC295" s="310" t="e">
        <f t="shared" ca="1" si="141"/>
        <v>#N/A</v>
      </c>
      <c r="AD295" s="323" t="e">
        <f t="shared" ca="1" si="142"/>
        <v>#N/A</v>
      </c>
      <c r="AE295" s="324">
        <f t="shared" ca="1" si="121"/>
        <v>2449.6720606477506</v>
      </c>
      <c r="AG295" s="306">
        <f t="shared" ca="1" si="143"/>
        <v>-12.416462772688906</v>
      </c>
      <c r="AH295" s="304">
        <f t="shared" ca="1" si="144"/>
        <v>-4.116392643548509</v>
      </c>
    </row>
    <row r="296" spans="1:34" x14ac:dyDescent="0.2">
      <c r="A296" s="347">
        <f t="shared" ca="1" si="122"/>
        <v>0.1</v>
      </c>
      <c r="B296" s="304">
        <f t="shared" ca="1" si="123"/>
        <v>14.899999999999926</v>
      </c>
      <c r="D296" s="306">
        <f t="shared" ca="1" si="124"/>
        <v>-2.1532005341998723</v>
      </c>
      <c r="E296" s="307">
        <f t="shared" ca="1" si="125"/>
        <v>-13.184270806183363</v>
      </c>
      <c r="F296" s="304">
        <f t="shared" ca="1" si="126"/>
        <v>13.358939674661965</v>
      </c>
      <c r="G296" s="306">
        <f t="shared" ca="1" si="127"/>
        <v>48.476513949979363</v>
      </c>
      <c r="H296" s="307">
        <f t="shared" ca="1" si="128"/>
        <v>74.986325480782284</v>
      </c>
      <c r="I296" s="304">
        <f t="shared" ca="1" si="129"/>
        <v>89.291216890869862</v>
      </c>
      <c r="J296" s="306">
        <f t="shared" ca="1" si="130"/>
        <v>912.52489369935336</v>
      </c>
      <c r="K296" s="307">
        <f t="shared" ca="1" si="131"/>
        <v>2457.23661454986</v>
      </c>
      <c r="L296" s="304">
        <f t="shared" ca="1" si="116"/>
        <v>2621.204582154066</v>
      </c>
      <c r="M296" s="306">
        <f t="shared" ca="1" si="132"/>
        <v>0.99690567764409455</v>
      </c>
      <c r="N296" s="304">
        <f t="shared" ca="1" si="133"/>
        <v>57.118487901635966</v>
      </c>
      <c r="P296" s="310">
        <f t="shared" ca="1" si="134"/>
        <v>23</v>
      </c>
      <c r="Q296" s="304">
        <f t="shared" ca="1" si="135"/>
        <v>0</v>
      </c>
      <c r="R296" s="306">
        <f t="shared" ca="1" si="136"/>
        <v>0</v>
      </c>
      <c r="S296" s="307">
        <f t="shared" ca="1" si="137"/>
        <v>4.2939999999999809</v>
      </c>
      <c r="T296" s="304">
        <f t="shared" ca="1" si="117"/>
        <v>42.124139999999812</v>
      </c>
      <c r="U296" s="311">
        <f t="shared" ca="1" si="118"/>
        <v>0</v>
      </c>
      <c r="V296" s="306">
        <f t="shared" ca="1" si="119"/>
        <v>0.95692473281656143</v>
      </c>
      <c r="W296" s="304">
        <f t="shared" ca="1" si="120"/>
        <v>16.712623646526545</v>
      </c>
      <c r="Y296" s="314" t="str">
        <f t="shared" ca="1" si="138"/>
        <v/>
      </c>
      <c r="Z296" s="315" t="str">
        <f t="shared" ca="1" si="139"/>
        <v/>
      </c>
      <c r="AA296" s="316" t="str">
        <f t="shared" ca="1" si="140"/>
        <v/>
      </c>
      <c r="AC296" s="310" t="e">
        <f t="shared" ca="1" si="141"/>
        <v>#N/A</v>
      </c>
      <c r="AD296" s="323" t="e">
        <f t="shared" ca="1" si="142"/>
        <v>#N/A</v>
      </c>
      <c r="AE296" s="324">
        <f t="shared" ca="1" si="121"/>
        <v>2457.23661454986</v>
      </c>
      <c r="AG296" s="306">
        <f t="shared" ca="1" si="143"/>
        <v>-12.272467924978745</v>
      </c>
      <c r="AH296" s="304">
        <f t="shared" ca="1" si="144"/>
        <v>-4.0027460591373947</v>
      </c>
    </row>
    <row r="297" spans="1:34" x14ac:dyDescent="0.2">
      <c r="A297" s="347">
        <f t="shared" ca="1" si="122"/>
        <v>0.1</v>
      </c>
      <c r="B297" s="304">
        <f t="shared" ca="1" si="123"/>
        <v>14.999999999999925</v>
      </c>
      <c r="D297" s="306">
        <f t="shared" ca="1" si="124"/>
        <v>-2.1130279065741826</v>
      </c>
      <c r="E297" s="307">
        <f t="shared" ca="1" si="125"/>
        <v>-13.078555955072243</v>
      </c>
      <c r="F297" s="304">
        <f t="shared" ca="1" si="126"/>
        <v>13.248151297593068</v>
      </c>
      <c r="G297" s="306">
        <f t="shared" ca="1" si="127"/>
        <v>48.265211159321943</v>
      </c>
      <c r="H297" s="307">
        <f t="shared" ca="1" si="128"/>
        <v>73.678469885275064</v>
      </c>
      <c r="I297" s="304">
        <f t="shared" ca="1" si="129"/>
        <v>88.079779364445045</v>
      </c>
      <c r="J297" s="306">
        <f t="shared" ca="1" si="130"/>
        <v>917.36197995481837</v>
      </c>
      <c r="K297" s="307">
        <f t="shared" ca="1" si="131"/>
        <v>2464.6698543181628</v>
      </c>
      <c r="L297" s="304">
        <f t="shared" ca="1" si="116"/>
        <v>2629.8575043243959</v>
      </c>
      <c r="M297" s="306">
        <f t="shared" ca="1" si="132"/>
        <v>0.99085898247286142</v>
      </c>
      <c r="N297" s="304">
        <f t="shared" ca="1" si="133"/>
        <v>56.772037788322173</v>
      </c>
      <c r="P297" s="310">
        <f t="shared" ca="1" si="134"/>
        <v>23</v>
      </c>
      <c r="Q297" s="304">
        <f t="shared" ca="1" si="135"/>
        <v>0</v>
      </c>
      <c r="R297" s="306">
        <f t="shared" ca="1" si="136"/>
        <v>0</v>
      </c>
      <c r="S297" s="307">
        <f t="shared" ca="1" si="137"/>
        <v>4.2939999999999809</v>
      </c>
      <c r="T297" s="304">
        <f t="shared" ca="1" si="117"/>
        <v>42.124139999999812</v>
      </c>
      <c r="U297" s="311">
        <f t="shared" ca="1" si="118"/>
        <v>0</v>
      </c>
      <c r="V297" s="306">
        <f t="shared" ca="1" si="119"/>
        <v>0.95620276495321899</v>
      </c>
      <c r="W297" s="304">
        <f t="shared" ca="1" si="120"/>
        <v>16.249941493794708</v>
      </c>
      <c r="Y297" s="314" t="str">
        <f t="shared" ca="1" si="138"/>
        <v/>
      </c>
      <c r="Z297" s="315" t="str">
        <f t="shared" ca="1" si="139"/>
        <v/>
      </c>
      <c r="AA297" s="316" t="str">
        <f t="shared" ca="1" si="140"/>
        <v/>
      </c>
      <c r="AC297" s="310">
        <f t="shared" ca="1" si="141"/>
        <v>14.999999999999925</v>
      </c>
      <c r="AD297" s="323">
        <f t="shared" ca="1" si="142"/>
        <v>917.36197995481837</v>
      </c>
      <c r="AE297" s="324">
        <f t="shared" ca="1" si="121"/>
        <v>2464.6698543181628</v>
      </c>
      <c r="AG297" s="306">
        <f t="shared" ca="1" si="143"/>
        <v>-12.130477309758366</v>
      </c>
      <c r="AH297" s="304">
        <f t="shared" ca="1" si="144"/>
        <v>-3.8920874817248765</v>
      </c>
    </row>
    <row r="298" spans="1:34" x14ac:dyDescent="0.2">
      <c r="A298" s="347">
        <f t="shared" ca="1" si="122"/>
        <v>0.1</v>
      </c>
      <c r="B298" s="304">
        <f t="shared" ca="1" si="123"/>
        <v>15.099999999999925</v>
      </c>
      <c r="D298" s="306">
        <f t="shared" ca="1" si="124"/>
        <v>-2.0737087208242784</v>
      </c>
      <c r="E298" s="307">
        <f t="shared" ca="1" si="125"/>
        <v>-12.97558618243141</v>
      </c>
      <c r="F298" s="304">
        <f t="shared" ca="1" si="126"/>
        <v>13.14024751047436</v>
      </c>
      <c r="G298" s="306">
        <f t="shared" ca="1" si="127"/>
        <v>48.057840287239515</v>
      </c>
      <c r="H298" s="307">
        <f t="shared" ca="1" si="128"/>
        <v>72.380911267031919</v>
      </c>
      <c r="I298" s="304">
        <f t="shared" ca="1" si="129"/>
        <v>86.882405174579333</v>
      </c>
      <c r="J298" s="306">
        <f t="shared" ca="1" si="130"/>
        <v>922.17813252714643</v>
      </c>
      <c r="K298" s="307">
        <f t="shared" ca="1" si="131"/>
        <v>2471.9728233757783</v>
      </c>
      <c r="L298" s="304">
        <f t="shared" ca="1" si="116"/>
        <v>2638.3824869832033</v>
      </c>
      <c r="M298" s="306">
        <f t="shared" ca="1" si="132"/>
        <v>0.98467172860558883</v>
      </c>
      <c r="N298" s="304">
        <f t="shared" ca="1" si="133"/>
        <v>56.417534254951455</v>
      </c>
      <c r="P298" s="310">
        <f t="shared" ca="1" si="134"/>
        <v>23</v>
      </c>
      <c r="Q298" s="304">
        <f t="shared" ca="1" si="135"/>
        <v>0</v>
      </c>
      <c r="R298" s="306">
        <f t="shared" ca="1" si="136"/>
        <v>0</v>
      </c>
      <c r="S298" s="307">
        <f t="shared" ca="1" si="137"/>
        <v>4.2939999999999809</v>
      </c>
      <c r="T298" s="304">
        <f t="shared" ca="1" si="117"/>
        <v>42.124139999999812</v>
      </c>
      <c r="U298" s="311">
        <f t="shared" ca="1" si="118"/>
        <v>0</v>
      </c>
      <c r="V298" s="306">
        <f t="shared" ca="1" si="119"/>
        <v>0.95549391502597669</v>
      </c>
      <c r="W298" s="304">
        <f t="shared" ca="1" si="120"/>
        <v>15.799413519088743</v>
      </c>
      <c r="Y298" s="314" t="str">
        <f t="shared" ca="1" si="138"/>
        <v/>
      </c>
      <c r="Z298" s="315" t="str">
        <f t="shared" ca="1" si="139"/>
        <v/>
      </c>
      <c r="AA298" s="316" t="str">
        <f t="shared" ca="1" si="140"/>
        <v/>
      </c>
      <c r="AC298" s="310" t="e">
        <f t="shared" ca="1" si="141"/>
        <v>#N/A</v>
      </c>
      <c r="AD298" s="323" t="e">
        <f t="shared" ca="1" si="142"/>
        <v>#N/A</v>
      </c>
      <c r="AE298" s="324">
        <f t="shared" ca="1" si="121"/>
        <v>2471.9728233757783</v>
      </c>
      <c r="AG298" s="306">
        <f t="shared" ca="1" si="143"/>
        <v>-11.990372054745318</v>
      </c>
      <c r="AH298" s="304">
        <f t="shared" ca="1" si="144"/>
        <v>-3.784336631065389</v>
      </c>
    </row>
    <row r="299" spans="1:34" x14ac:dyDescent="0.2">
      <c r="A299" s="347">
        <f t="shared" ca="1" si="122"/>
        <v>0.1</v>
      </c>
      <c r="B299" s="304">
        <f t="shared" ca="1" si="123"/>
        <v>15.199999999999925</v>
      </c>
      <c r="D299" s="306">
        <f t="shared" ca="1" si="124"/>
        <v>-2.035219901222904</v>
      </c>
      <c r="E299" s="307">
        <f t="shared" ca="1" si="125"/>
        <v>-12.8752869583577</v>
      </c>
      <c r="F299" s="304">
        <f t="shared" ca="1" si="126"/>
        <v>13.035149953352651</v>
      </c>
      <c r="G299" s="306">
        <f t="shared" ca="1" si="127"/>
        <v>47.854318297117224</v>
      </c>
      <c r="H299" s="307">
        <f t="shared" ca="1" si="128"/>
        <v>71.093382571196145</v>
      </c>
      <c r="I299" s="304">
        <f t="shared" ca="1" si="129"/>
        <v>85.698919626190531</v>
      </c>
      <c r="J299" s="306">
        <f t="shared" ca="1" si="130"/>
        <v>926.97374045636423</v>
      </c>
      <c r="K299" s="307">
        <f t="shared" ca="1" si="131"/>
        <v>2479.1465380676896</v>
      </c>
      <c r="L299" s="304">
        <f t="shared" ca="1" si="116"/>
        <v>2646.7806619946186</v>
      </c>
      <c r="M299" s="306">
        <f t="shared" ca="1" si="132"/>
        <v>0.9783399025288021</v>
      </c>
      <c r="N299" s="304">
        <f t="shared" ca="1" si="133"/>
        <v>56.054747344140694</v>
      </c>
      <c r="P299" s="310">
        <f t="shared" ca="1" si="134"/>
        <v>23</v>
      </c>
      <c r="Q299" s="304">
        <f t="shared" ca="1" si="135"/>
        <v>0</v>
      </c>
      <c r="R299" s="306">
        <f t="shared" ca="1" si="136"/>
        <v>0</v>
      </c>
      <c r="S299" s="307">
        <f t="shared" ca="1" si="137"/>
        <v>4.2939999999999809</v>
      </c>
      <c r="T299" s="304">
        <f t="shared" ca="1" si="117"/>
        <v>42.124139999999812</v>
      </c>
      <c r="U299" s="311">
        <f t="shared" ca="1" si="118"/>
        <v>0</v>
      </c>
      <c r="V299" s="306">
        <f t="shared" ca="1" si="119"/>
        <v>0.95479805937116558</v>
      </c>
      <c r="W299" s="304">
        <f t="shared" ca="1" si="120"/>
        <v>15.36072067786194</v>
      </c>
      <c r="Y299" s="314" t="str">
        <f t="shared" ca="1" si="138"/>
        <v/>
      </c>
      <c r="Z299" s="315" t="str">
        <f t="shared" ca="1" si="139"/>
        <v/>
      </c>
      <c r="AA299" s="316" t="str">
        <f t="shared" ca="1" si="140"/>
        <v/>
      </c>
      <c r="AC299" s="310" t="e">
        <f t="shared" ca="1" si="141"/>
        <v>#N/A</v>
      </c>
      <c r="AD299" s="323" t="e">
        <f t="shared" ca="1" si="142"/>
        <v>#N/A</v>
      </c>
      <c r="AE299" s="324">
        <f t="shared" ca="1" si="121"/>
        <v>2479.1465380676896</v>
      </c>
      <c r="AG299" s="306">
        <f t="shared" ca="1" si="143"/>
        <v>-11.852034641118918</v>
      </c>
      <c r="AH299" s="304">
        <f t="shared" ca="1" si="144"/>
        <v>-3.6794162829736408</v>
      </c>
    </row>
    <row r="300" spans="1:34" x14ac:dyDescent="0.2">
      <c r="A300" s="347">
        <f t="shared" ca="1" si="122"/>
        <v>0.1</v>
      </c>
      <c r="B300" s="304">
        <f t="shared" ca="1" si="123"/>
        <v>15.299999999999924</v>
      </c>
      <c r="D300" s="306">
        <f t="shared" ca="1" si="124"/>
        <v>-1.9975393290533048</v>
      </c>
      <c r="E300" s="307">
        <f t="shared" ca="1" si="125"/>
        <v>-12.777586474425902</v>
      </c>
      <c r="F300" s="304">
        <f t="shared" ca="1" si="126"/>
        <v>12.932783129804138</v>
      </c>
      <c r="G300" s="306">
        <f t="shared" ca="1" si="127"/>
        <v>47.654564364211893</v>
      </c>
      <c r="H300" s="307">
        <f t="shared" ca="1" si="128"/>
        <v>69.815623923753549</v>
      </c>
      <c r="I300" s="304">
        <f t="shared" ca="1" si="129"/>
        <v>84.529159753340764</v>
      </c>
      <c r="J300" s="306">
        <f t="shared" ca="1" si="130"/>
        <v>931.74918458943068</v>
      </c>
      <c r="K300" s="307">
        <f t="shared" ca="1" si="131"/>
        <v>2486.191988392437</v>
      </c>
      <c r="L300" s="304">
        <f t="shared" ca="1" si="116"/>
        <v>2655.0531343326838</v>
      </c>
      <c r="M300" s="306">
        <f t="shared" ca="1" si="132"/>
        <v>0.97185936123558103</v>
      </c>
      <c r="N300" s="304">
        <f t="shared" ca="1" si="133"/>
        <v>55.683439679078873</v>
      </c>
      <c r="P300" s="310">
        <f t="shared" ca="1" si="134"/>
        <v>23</v>
      </c>
      <c r="Q300" s="304">
        <f t="shared" ca="1" si="135"/>
        <v>0</v>
      </c>
      <c r="R300" s="306">
        <f t="shared" ca="1" si="136"/>
        <v>0</v>
      </c>
      <c r="S300" s="307">
        <f t="shared" ca="1" si="137"/>
        <v>4.2939999999999809</v>
      </c>
      <c r="T300" s="304">
        <f t="shared" ca="1" si="117"/>
        <v>42.124139999999812</v>
      </c>
      <c r="U300" s="311">
        <f t="shared" ca="1" si="118"/>
        <v>0</v>
      </c>
      <c r="V300" s="306">
        <f t="shared" ca="1" si="119"/>
        <v>0.9541150776127062</v>
      </c>
      <c r="W300" s="304">
        <f t="shared" ca="1" si="120"/>
        <v>14.933555944051843</v>
      </c>
      <c r="Y300" s="314" t="str">
        <f t="shared" ca="1" si="138"/>
        <v/>
      </c>
      <c r="Z300" s="315" t="str">
        <f t="shared" ca="1" si="139"/>
        <v/>
      </c>
      <c r="AA300" s="316" t="str">
        <f t="shared" ca="1" si="140"/>
        <v/>
      </c>
      <c r="AC300" s="310" t="e">
        <f t="shared" ca="1" si="141"/>
        <v>#N/A</v>
      </c>
      <c r="AD300" s="323" t="e">
        <f t="shared" ca="1" si="142"/>
        <v>#N/A</v>
      </c>
      <c r="AE300" s="324">
        <f t="shared" ca="1" si="121"/>
        <v>2486.191988392437</v>
      </c>
      <c r="AG300" s="306">
        <f t="shared" ca="1" si="143"/>
        <v>-11.715348697576786</v>
      </c>
      <c r="AH300" s="304">
        <f t="shared" ca="1" si="144"/>
        <v>-3.5772521373688888</v>
      </c>
    </row>
    <row r="301" spans="1:34" x14ac:dyDescent="0.2">
      <c r="A301" s="347">
        <f t="shared" ca="1" si="122"/>
        <v>0.1</v>
      </c>
      <c r="B301" s="304">
        <f t="shared" ca="1" si="123"/>
        <v>15.399999999999924</v>
      </c>
      <c r="D301" s="306">
        <f t="shared" ca="1" si="124"/>
        <v>-1.9606458070767272</v>
      </c>
      <c r="E301" s="307">
        <f t="shared" ca="1" si="125"/>
        <v>-12.682415520754427</v>
      </c>
      <c r="F301" s="304">
        <f t="shared" ca="1" si="126"/>
        <v>12.833074277891496</v>
      </c>
      <c r="G301" s="306">
        <f t="shared" ca="1" si="127"/>
        <v>47.458499783504223</v>
      </c>
      <c r="H301" s="307">
        <f t="shared" ca="1" si="128"/>
        <v>68.547382371678111</v>
      </c>
      <c r="I301" s="304">
        <f t="shared" ca="1" si="129"/>
        <v>83.372974228522736</v>
      </c>
      <c r="J301" s="306">
        <f t="shared" ca="1" si="130"/>
        <v>936.50483779681645</v>
      </c>
      <c r="K301" s="307">
        <f t="shared" ca="1" si="131"/>
        <v>2493.1101387072085</v>
      </c>
      <c r="L301" s="304">
        <f t="shared" ca="1" si="116"/>
        <v>2663.2009828290311</v>
      </c>
      <c r="M301" s="306">
        <f t="shared" ca="1" si="132"/>
        <v>0.96522582891341968</v>
      </c>
      <c r="N301" s="304">
        <f t="shared" ca="1" si="133"/>
        <v>55.303366273755415</v>
      </c>
      <c r="P301" s="310">
        <f t="shared" ca="1" si="134"/>
        <v>23</v>
      </c>
      <c r="Q301" s="304">
        <f t="shared" ca="1" si="135"/>
        <v>0</v>
      </c>
      <c r="R301" s="306">
        <f t="shared" ca="1" si="136"/>
        <v>0</v>
      </c>
      <c r="S301" s="307">
        <f t="shared" ca="1" si="137"/>
        <v>4.2939999999999809</v>
      </c>
      <c r="T301" s="304">
        <f t="shared" ca="1" si="117"/>
        <v>42.124139999999812</v>
      </c>
      <c r="U301" s="311">
        <f t="shared" ca="1" si="118"/>
        <v>0</v>
      </c>
      <c r="V301" s="306">
        <f t="shared" ca="1" si="119"/>
        <v>0.9534448525719208</v>
      </c>
      <c r="W301" s="304">
        <f t="shared" ca="1" si="120"/>
        <v>14.517623799770908</v>
      </c>
      <c r="Y301" s="314" t="str">
        <f t="shared" ca="1" si="138"/>
        <v/>
      </c>
      <c r="Z301" s="315" t="str">
        <f t="shared" ca="1" si="139"/>
        <v/>
      </c>
      <c r="AA301" s="316" t="str">
        <f t="shared" ca="1" si="140"/>
        <v/>
      </c>
      <c r="AC301" s="310" t="e">
        <f t="shared" ca="1" si="141"/>
        <v>#N/A</v>
      </c>
      <c r="AD301" s="323" t="e">
        <f t="shared" ca="1" si="142"/>
        <v>#N/A</v>
      </c>
      <c r="AE301" s="324">
        <f t="shared" ca="1" si="121"/>
        <v>2493.1101387072085</v>
      </c>
      <c r="AG301" s="306">
        <f t="shared" ca="1" si="143"/>
        <v>-11.580198798933871</v>
      </c>
      <c r="AH301" s="304">
        <f t="shared" ca="1" si="144"/>
        <v>-3.4777726930721728</v>
      </c>
    </row>
    <row r="302" spans="1:34" x14ac:dyDescent="0.2">
      <c r="A302" s="347">
        <f t="shared" ca="1" si="122"/>
        <v>0.1</v>
      </c>
      <c r="B302" s="304">
        <f t="shared" ca="1" si="123"/>
        <v>15.499999999999924</v>
      </c>
      <c r="D302" s="306">
        <f t="shared" ca="1" si="124"/>
        <v>-1.9245190260957246</v>
      </c>
      <c r="E302" s="307">
        <f t="shared" ca="1" si="125"/>
        <v>-12.58970736886223</v>
      </c>
      <c r="F302" s="304">
        <f t="shared" ca="1" si="126"/>
        <v>12.735953247220577</v>
      </c>
      <c r="G302" s="306">
        <f t="shared" ca="1" si="127"/>
        <v>47.266047880894654</v>
      </c>
      <c r="H302" s="307">
        <f t="shared" ca="1" si="128"/>
        <v>67.288411634791885</v>
      </c>
      <c r="I302" s="304">
        <f t="shared" ca="1" si="129"/>
        <v>82.230223291757042</v>
      </c>
      <c r="J302" s="306">
        <f t="shared" ca="1" si="130"/>
        <v>941.24106518003634</v>
      </c>
      <c r="K302" s="307">
        <f t="shared" ca="1" si="131"/>
        <v>2499.9019284075321</v>
      </c>
      <c r="L302" s="304">
        <f t="shared" ca="1" si="116"/>
        <v>2671.225260893762</v>
      </c>
      <c r="M302" s="306">
        <f t="shared" ca="1" si="132"/>
        <v>0.95843489370808854</v>
      </c>
      <c r="N302" s="304">
        <f t="shared" ca="1" si="133"/>
        <v>54.914274347543135</v>
      </c>
      <c r="P302" s="310">
        <f t="shared" ca="1" si="134"/>
        <v>23</v>
      </c>
      <c r="Q302" s="304">
        <f t="shared" ca="1" si="135"/>
        <v>0</v>
      </c>
      <c r="R302" s="306">
        <f t="shared" ca="1" si="136"/>
        <v>0</v>
      </c>
      <c r="S302" s="307">
        <f t="shared" ca="1" si="137"/>
        <v>4.2939999999999809</v>
      </c>
      <c r="T302" s="304">
        <f t="shared" ca="1" si="117"/>
        <v>42.124139999999812</v>
      </c>
      <c r="U302" s="311">
        <f t="shared" ca="1" si="118"/>
        <v>0</v>
      </c>
      <c r="V302" s="306">
        <f t="shared" ca="1" si="119"/>
        <v>0.95278727018069531</v>
      </c>
      <c r="W302" s="304">
        <f t="shared" ca="1" si="120"/>
        <v>14.11263975073145</v>
      </c>
      <c r="Y302" s="314" t="str">
        <f t="shared" ca="1" si="138"/>
        <v/>
      </c>
      <c r="Z302" s="315" t="str">
        <f t="shared" ca="1" si="139"/>
        <v/>
      </c>
      <c r="AA302" s="316" t="str">
        <f t="shared" ca="1" si="140"/>
        <v/>
      </c>
      <c r="AC302" s="310" t="e">
        <f t="shared" ca="1" si="141"/>
        <v>#N/A</v>
      </c>
      <c r="AD302" s="323" t="e">
        <f t="shared" ca="1" si="142"/>
        <v>#N/A</v>
      </c>
      <c r="AE302" s="324">
        <f t="shared" ca="1" si="121"/>
        <v>2499.9019284075321</v>
      </c>
      <c r="AG302" s="306">
        <f t="shared" ca="1" si="143"/>
        <v>-11.446470268992295</v>
      </c>
      <c r="AH302" s="304">
        <f t="shared" ca="1" si="144"/>
        <v>-3.3809091289638968</v>
      </c>
    </row>
    <row r="303" spans="1:34" x14ac:dyDescent="0.2">
      <c r="A303" s="347">
        <f t="shared" ca="1" si="122"/>
        <v>0.1</v>
      </c>
      <c r="B303" s="304">
        <f t="shared" ca="1" si="123"/>
        <v>15.599999999999923</v>
      </c>
      <c r="D303" s="306">
        <f t="shared" ca="1" si="124"/>
        <v>-1.8891395335035308</v>
      </c>
      <c r="E303" s="307">
        <f t="shared" ca="1" si="125"/>
        <v>-12.49939765994961</v>
      </c>
      <c r="F303" s="304">
        <f t="shared" ca="1" si="126"/>
        <v>12.64135238171137</v>
      </c>
      <c r="G303" s="306">
        <f t="shared" ca="1" si="127"/>
        <v>47.077133927544303</v>
      </c>
      <c r="H303" s="307">
        <f t="shared" ca="1" si="128"/>
        <v>66.038471868796918</v>
      </c>
      <c r="I303" s="304">
        <f t="shared" ca="1" si="129"/>
        <v>81.100778699084174</v>
      </c>
      <c r="J303" s="306">
        <f t="shared" ca="1" si="130"/>
        <v>945.95822427045835</v>
      </c>
      <c r="K303" s="307">
        <f t="shared" ca="1" si="131"/>
        <v>2506.5682725827114</v>
      </c>
      <c r="L303" s="304">
        <f t="shared" ca="1" si="116"/>
        <v>2679.1269972106952</v>
      </c>
      <c r="M303" s="306">
        <f t="shared" ca="1" si="132"/>
        <v>0.95148200459144827</v>
      </c>
      <c r="N303" s="304">
        <f t="shared" ca="1" si="133"/>
        <v>54.515903145737205</v>
      </c>
      <c r="P303" s="310">
        <f t="shared" ca="1" si="134"/>
        <v>23</v>
      </c>
      <c r="Q303" s="304">
        <f t="shared" ca="1" si="135"/>
        <v>0</v>
      </c>
      <c r="R303" s="306">
        <f t="shared" ca="1" si="136"/>
        <v>0</v>
      </c>
      <c r="S303" s="307">
        <f t="shared" ca="1" si="137"/>
        <v>4.2939999999999809</v>
      </c>
      <c r="T303" s="304">
        <f t="shared" ca="1" si="117"/>
        <v>42.124139999999812</v>
      </c>
      <c r="U303" s="311">
        <f t="shared" ca="1" si="118"/>
        <v>0</v>
      </c>
      <c r="V303" s="306">
        <f t="shared" ca="1" si="119"/>
        <v>0.95214221939785204</v>
      </c>
      <c r="W303" s="304">
        <f t="shared" ca="1" si="120"/>
        <v>13.718329865929013</v>
      </c>
      <c r="Y303" s="314" t="str">
        <f t="shared" ca="1" si="138"/>
        <v/>
      </c>
      <c r="Z303" s="315" t="str">
        <f t="shared" ca="1" si="139"/>
        <v/>
      </c>
      <c r="AA303" s="316" t="str">
        <f t="shared" ca="1" si="140"/>
        <v/>
      </c>
      <c r="AC303" s="310" t="e">
        <f t="shared" ca="1" si="141"/>
        <v>#N/A</v>
      </c>
      <c r="AD303" s="323" t="e">
        <f t="shared" ca="1" si="142"/>
        <v>#N/A</v>
      </c>
      <c r="AE303" s="324">
        <f t="shared" ca="1" si="121"/>
        <v>2506.5682725827114</v>
      </c>
      <c r="AG303" s="306">
        <f t="shared" ca="1" si="143"/>
        <v>-11.314048987474584</v>
      </c>
      <c r="AH303" s="304">
        <f t="shared" ca="1" si="144"/>
        <v>-3.2865951911344928</v>
      </c>
    </row>
    <row r="304" spans="1:34" x14ac:dyDescent="0.2">
      <c r="A304" s="347">
        <f t="shared" ca="1" si="122"/>
        <v>0.1</v>
      </c>
      <c r="B304" s="304">
        <f t="shared" ca="1" si="123"/>
        <v>15.699999999999923</v>
      </c>
      <c r="D304" s="306">
        <f t="shared" ca="1" si="124"/>
        <v>-1.854488703716678</v>
      </c>
      <c r="E304" s="307">
        <f t="shared" ca="1" si="125"/>
        <v>-12.411424298256634</v>
      </c>
      <c r="F304" s="304">
        <f t="shared" ca="1" si="126"/>
        <v>12.549206407720289</v>
      </c>
      <c r="G304" s="306">
        <f t="shared" ca="1" si="127"/>
        <v>46.891685057172637</v>
      </c>
      <c r="H304" s="307">
        <f t="shared" ca="1" si="128"/>
        <v>64.797329438971261</v>
      </c>
      <c r="I304" s="304">
        <f t="shared" ca="1" si="129"/>
        <v>79.984523690046686</v>
      </c>
      <c r="J304" s="306">
        <f t="shared" ca="1" si="130"/>
        <v>950.65666521969422</v>
      </c>
      <c r="K304" s="307">
        <f t="shared" ca="1" si="131"/>
        <v>2513.1100626480998</v>
      </c>
      <c r="L304" s="304">
        <f t="shared" ca="1" si="116"/>
        <v>2686.907196408124</v>
      </c>
      <c r="M304" s="306">
        <f t="shared" ca="1" si="132"/>
        <v>0.94436246836502302</v>
      </c>
      <c r="N304" s="304">
        <f t="shared" ca="1" si="133"/>
        <v>54.10798376787254</v>
      </c>
      <c r="P304" s="310">
        <f t="shared" ca="1" si="134"/>
        <v>23</v>
      </c>
      <c r="Q304" s="304">
        <f t="shared" ca="1" si="135"/>
        <v>0</v>
      </c>
      <c r="R304" s="306">
        <f t="shared" ca="1" si="136"/>
        <v>0</v>
      </c>
      <c r="S304" s="307">
        <f t="shared" ca="1" si="137"/>
        <v>4.2939999999999809</v>
      </c>
      <c r="T304" s="304">
        <f t="shared" ca="1" si="117"/>
        <v>42.124139999999812</v>
      </c>
      <c r="U304" s="311">
        <f t="shared" ca="1" si="118"/>
        <v>0</v>
      </c>
      <c r="V304" s="306">
        <f t="shared" ca="1" si="119"/>
        <v>0.95150959212857811</v>
      </c>
      <c r="W304" s="304">
        <f t="shared" ca="1" si="120"/>
        <v>13.334430340201941</v>
      </c>
      <c r="Y304" s="314" t="str">
        <f t="shared" ca="1" si="138"/>
        <v/>
      </c>
      <c r="Z304" s="315" t="str">
        <f t="shared" ca="1" si="139"/>
        <v/>
      </c>
      <c r="AA304" s="316" t="str">
        <f t="shared" ca="1" si="140"/>
        <v/>
      </c>
      <c r="AC304" s="310" t="e">
        <f t="shared" ca="1" si="141"/>
        <v>#N/A</v>
      </c>
      <c r="AD304" s="323" t="e">
        <f t="shared" ca="1" si="142"/>
        <v>#N/A</v>
      </c>
      <c r="AE304" s="324">
        <f t="shared" ca="1" si="121"/>
        <v>2513.1100626480998</v>
      </c>
      <c r="AG304" s="306">
        <f t="shared" ca="1" si="143"/>
        <v>-11.182821200881426</v>
      </c>
      <c r="AH304" s="304">
        <f t="shared" ca="1" si="144"/>
        <v>-3.1947670856844606</v>
      </c>
    </row>
    <row r="305" spans="1:34" x14ac:dyDescent="0.2">
      <c r="A305" s="347">
        <f t="shared" ca="1" si="122"/>
        <v>0.1</v>
      </c>
      <c r="B305" s="304">
        <f t="shared" ca="1" si="123"/>
        <v>15.799999999999923</v>
      </c>
      <c r="D305" s="306">
        <f t="shared" ca="1" si="124"/>
        <v>-1.820548710394299</v>
      </c>
      <c r="E305" s="307">
        <f t="shared" ca="1" si="125"/>
        <v>-12.325727349172523</v>
      </c>
      <c r="F305" s="304">
        <f t="shared" ca="1" si="126"/>
        <v>12.459452327171441</v>
      </c>
      <c r="G305" s="306">
        <f t="shared" ca="1" si="127"/>
        <v>46.709630186133204</v>
      </c>
      <c r="H305" s="307">
        <f t="shared" ca="1" si="128"/>
        <v>63.564756704054005</v>
      </c>
      <c r="I305" s="304">
        <f t="shared" ca="1" si="129"/>
        <v>78.881352973759931</v>
      </c>
      <c r="J305" s="306">
        <f t="shared" ca="1" si="130"/>
        <v>955.33673098185955</v>
      </c>
      <c r="K305" s="307">
        <f t="shared" ca="1" si="131"/>
        <v>2519.528166955251</v>
      </c>
      <c r="L305" s="304">
        <f t="shared" ca="1" si="116"/>
        <v>2694.5668397061509</v>
      </c>
      <c r="M305" s="306">
        <f t="shared" ca="1" si="132"/>
        <v>0.93707144683543109</v>
      </c>
      <c r="N305" s="304">
        <f t="shared" ca="1" si="133"/>
        <v>53.690239005887904</v>
      </c>
      <c r="P305" s="310">
        <f t="shared" ca="1" si="134"/>
        <v>23</v>
      </c>
      <c r="Q305" s="304">
        <f t="shared" ca="1" si="135"/>
        <v>0</v>
      </c>
      <c r="R305" s="306">
        <f t="shared" ca="1" si="136"/>
        <v>0</v>
      </c>
      <c r="S305" s="307">
        <f t="shared" ca="1" si="137"/>
        <v>4.2939999999999809</v>
      </c>
      <c r="T305" s="304">
        <f t="shared" ca="1" si="117"/>
        <v>42.124139999999812</v>
      </c>
      <c r="U305" s="311">
        <f t="shared" ca="1" si="118"/>
        <v>0</v>
      </c>
      <c r="V305" s="306">
        <f t="shared" ca="1" si="119"/>
        <v>0.95088928314678101</v>
      </c>
      <c r="W305" s="304">
        <f t="shared" ca="1" si="120"/>
        <v>12.960687078371928</v>
      </c>
      <c r="Y305" s="314" t="str">
        <f t="shared" ca="1" si="138"/>
        <v/>
      </c>
      <c r="Z305" s="315" t="str">
        <f t="shared" ca="1" si="139"/>
        <v/>
      </c>
      <c r="AA305" s="316" t="str">
        <f t="shared" ca="1" si="140"/>
        <v/>
      </c>
      <c r="AC305" s="310" t="e">
        <f t="shared" ca="1" si="141"/>
        <v>#N/A</v>
      </c>
      <c r="AD305" s="323" t="e">
        <f t="shared" ca="1" si="142"/>
        <v>#N/A</v>
      </c>
      <c r="AE305" s="324">
        <f t="shared" ca="1" si="121"/>
        <v>2519.528166955251</v>
      </c>
      <c r="AG305" s="306">
        <f t="shared" ca="1" si="143"/>
        <v>-11.052673337208757</v>
      </c>
      <c r="AH305" s="304">
        <f t="shared" ca="1" si="144"/>
        <v>-3.1053633768518862</v>
      </c>
    </row>
    <row r="306" spans="1:34" x14ac:dyDescent="0.2">
      <c r="A306" s="347">
        <f t="shared" ca="1" si="122"/>
        <v>0.1</v>
      </c>
      <c r="B306" s="304">
        <f t="shared" ca="1" si="123"/>
        <v>15.899999999999922</v>
      </c>
      <c r="D306" s="306">
        <f t="shared" ca="1" si="124"/>
        <v>-1.7873025003532206</v>
      </c>
      <c r="E306" s="307">
        <f t="shared" ca="1" si="125"/>
        <v>-12.242248941787327</v>
      </c>
      <c r="F306" s="304">
        <f t="shared" ca="1" si="126"/>
        <v>12.372029315373521</v>
      </c>
      <c r="G306" s="306">
        <f t="shared" ca="1" si="127"/>
        <v>46.530899936097882</v>
      </c>
      <c r="H306" s="307">
        <f t="shared" ca="1" si="128"/>
        <v>62.340531809875273</v>
      </c>
      <c r="I306" s="304">
        <f t="shared" ca="1" si="129"/>
        <v>77.791172733165709</v>
      </c>
      <c r="J306" s="306">
        <f t="shared" ca="1" si="130"/>
        <v>959.99875748797115</v>
      </c>
      <c r="K306" s="307">
        <f t="shared" ca="1" si="131"/>
        <v>2525.8234313809476</v>
      </c>
      <c r="L306" s="304">
        <f t="shared" ca="1" si="116"/>
        <v>2702.1068855416274</v>
      </c>
      <c r="M306" s="306">
        <f t="shared" ca="1" si="132"/>
        <v>0.92960395420250197</v>
      </c>
      <c r="N306" s="304">
        <f t="shared" ca="1" si="133"/>
        <v>53.26238319447603</v>
      </c>
      <c r="P306" s="310">
        <f t="shared" ca="1" si="134"/>
        <v>23</v>
      </c>
      <c r="Q306" s="304">
        <f t="shared" ca="1" si="135"/>
        <v>0</v>
      </c>
      <c r="R306" s="306">
        <f t="shared" ca="1" si="136"/>
        <v>0</v>
      </c>
      <c r="S306" s="307">
        <f t="shared" ca="1" si="137"/>
        <v>4.2939999999999809</v>
      </c>
      <c r="T306" s="304">
        <f t="shared" ca="1" si="117"/>
        <v>42.124139999999812</v>
      </c>
      <c r="U306" s="311">
        <f t="shared" ca="1" si="118"/>
        <v>0</v>
      </c>
      <c r="V306" s="306">
        <f t="shared" ca="1" si="119"/>
        <v>0.95028119002023315</v>
      </c>
      <c r="W306" s="304">
        <f t="shared" ca="1" si="120"/>
        <v>12.596855299751288</v>
      </c>
      <c r="Y306" s="314" t="str">
        <f t="shared" ca="1" si="138"/>
        <v/>
      </c>
      <c r="Z306" s="315" t="str">
        <f t="shared" ca="1" si="139"/>
        <v/>
      </c>
      <c r="AA306" s="316" t="str">
        <f t="shared" ca="1" si="140"/>
        <v/>
      </c>
      <c r="AC306" s="310" t="e">
        <f t="shared" ca="1" si="141"/>
        <v>#N/A</v>
      </c>
      <c r="AD306" s="323" t="e">
        <f t="shared" ca="1" si="142"/>
        <v>#N/A</v>
      </c>
      <c r="AE306" s="324">
        <f t="shared" ca="1" si="121"/>
        <v>2525.8234313809476</v>
      </c>
      <c r="AG306" s="306">
        <f t="shared" ca="1" si="143"/>
        <v>-10.923491824538777</v>
      </c>
      <c r="AH306" s="304">
        <f t="shared" ca="1" si="144"/>
        <v>-3.0183248901658093</v>
      </c>
    </row>
    <row r="307" spans="1:34" x14ac:dyDescent="0.2">
      <c r="A307" s="347">
        <f t="shared" ca="1" si="122"/>
        <v>0.1</v>
      </c>
      <c r="B307" s="304">
        <f t="shared" ca="1" si="123"/>
        <v>15.999999999999922</v>
      </c>
      <c r="D307" s="306">
        <f t="shared" ca="1" si="124"/>
        <v>-1.7547337690930831</v>
      </c>
      <c r="E307" s="307">
        <f t="shared" ca="1" si="125"/>
        <v>-12.160933175593838</v>
      </c>
      <c r="F307" s="304">
        <f t="shared" ca="1" si="126"/>
        <v>12.286878623216495</v>
      </c>
      <c r="G307" s="306">
        <f t="shared" ca="1" si="127"/>
        <v>46.355426559188572</v>
      </c>
      <c r="H307" s="307">
        <f t="shared" ca="1" si="128"/>
        <v>61.124438492315889</v>
      </c>
      <c r="I307" s="304">
        <f t="shared" ca="1" si="129"/>
        <v>76.713900647048533</v>
      </c>
      <c r="J307" s="306">
        <f t="shared" ca="1" si="130"/>
        <v>964.64307381273545</v>
      </c>
      <c r="K307" s="307">
        <f t="shared" ca="1" si="131"/>
        <v>2531.9966798960572</v>
      </c>
      <c r="L307" s="304">
        <f t="shared" ca="1" si="116"/>
        <v>2709.5282701716806</v>
      </c>
      <c r="M307" s="306">
        <f t="shared" ca="1" si="132"/>
        <v>0.92195485470612537</v>
      </c>
      <c r="N307" s="304">
        <f t="shared" ca="1" si="133"/>
        <v>52.824122076258007</v>
      </c>
      <c r="P307" s="310">
        <f t="shared" ca="1" si="134"/>
        <v>23</v>
      </c>
      <c r="Q307" s="304">
        <f t="shared" ca="1" si="135"/>
        <v>0</v>
      </c>
      <c r="R307" s="306">
        <f t="shared" ca="1" si="136"/>
        <v>0</v>
      </c>
      <c r="S307" s="307">
        <f t="shared" ca="1" si="137"/>
        <v>4.2939999999999809</v>
      </c>
      <c r="T307" s="304">
        <f t="shared" ca="1" si="117"/>
        <v>42.124139999999812</v>
      </c>
      <c r="U307" s="311">
        <f t="shared" ca="1" si="118"/>
        <v>0</v>
      </c>
      <c r="V307" s="306">
        <f t="shared" ca="1" si="119"/>
        <v>0.94968521303838782</v>
      </c>
      <c r="W307" s="304">
        <f t="shared" ca="1" si="120"/>
        <v>12.242699161877903</v>
      </c>
      <c r="Y307" s="314" t="str">
        <f t="shared" ca="1" si="138"/>
        <v/>
      </c>
      <c r="Z307" s="315" t="str">
        <f t="shared" ca="1" si="139"/>
        <v/>
      </c>
      <c r="AA307" s="316" t="str">
        <f t="shared" ca="1" si="140"/>
        <v/>
      </c>
      <c r="AC307" s="310">
        <f t="shared" ca="1" si="141"/>
        <v>15.999999999999922</v>
      </c>
      <c r="AD307" s="323">
        <f t="shared" ca="1" si="142"/>
        <v>964.64307381273545</v>
      </c>
      <c r="AE307" s="324">
        <f t="shared" ca="1" si="121"/>
        <v>2531.9966798960572</v>
      </c>
      <c r="AG307" s="306">
        <f t="shared" ca="1" si="143"/>
        <v>-10.795162913606623</v>
      </c>
      <c r="AH307" s="304">
        <f t="shared" ca="1" si="144"/>
        <v>-2.9335946203426513</v>
      </c>
    </row>
    <row r="308" spans="1:34" x14ac:dyDescent="0.2">
      <c r="A308" s="347">
        <f t="shared" ca="1" si="122"/>
        <v>0.1</v>
      </c>
      <c r="B308" s="304">
        <f t="shared" ca="1" si="123"/>
        <v>16.099999999999923</v>
      </c>
      <c r="D308" s="306">
        <f t="shared" ca="1" si="124"/>
        <v>-1.7228269378503238</v>
      </c>
      <c r="E308" s="307">
        <f t="shared" ca="1" si="125"/>
        <v>-12.081726031062983</v>
      </c>
      <c r="F308" s="304">
        <f t="shared" ca="1" si="126"/>
        <v>12.203943483458435</v>
      </c>
      <c r="G308" s="306">
        <f t="shared" ca="1" si="127"/>
        <v>46.183143865403537</v>
      </c>
      <c r="H308" s="307">
        <f t="shared" ca="1" si="128"/>
        <v>59.916265889209591</v>
      </c>
      <c r="I308" s="304">
        <f t="shared" ca="1" si="129"/>
        <v>75.64946592937072</v>
      </c>
      <c r="J308" s="306">
        <f t="shared" ca="1" si="130"/>
        <v>969.27000233396507</v>
      </c>
      <c r="K308" s="307">
        <f t="shared" ca="1" si="131"/>
        <v>2538.0487151151333</v>
      </c>
      <c r="L308" s="304">
        <f t="shared" ca="1" si="116"/>
        <v>2716.8319082567591</v>
      </c>
      <c r="M308" s="306">
        <f t="shared" ca="1" si="132"/>
        <v>0.91411886058361846</v>
      </c>
      <c r="N308" s="304">
        <f t="shared" ca="1" si="133"/>
        <v>52.37515268474904</v>
      </c>
      <c r="P308" s="310">
        <f t="shared" ca="1" si="134"/>
        <v>23</v>
      </c>
      <c r="Q308" s="304">
        <f t="shared" ca="1" si="135"/>
        <v>0</v>
      </c>
      <c r="R308" s="306">
        <f t="shared" ca="1" si="136"/>
        <v>0</v>
      </c>
      <c r="S308" s="307">
        <f t="shared" ca="1" si="137"/>
        <v>4.2939999999999809</v>
      </c>
      <c r="T308" s="304">
        <f t="shared" ca="1" si="117"/>
        <v>42.124139999999812</v>
      </c>
      <c r="U308" s="311">
        <f t="shared" ca="1" si="118"/>
        <v>0</v>
      </c>
      <c r="V308" s="306">
        <f t="shared" ca="1" si="119"/>
        <v>0.9491012551427388</v>
      </c>
      <c r="W308" s="304">
        <f t="shared" ca="1" si="120"/>
        <v>11.89799140240846</v>
      </c>
      <c r="Y308" s="314" t="str">
        <f t="shared" ca="1" si="138"/>
        <v/>
      </c>
      <c r="Z308" s="315" t="str">
        <f t="shared" ca="1" si="139"/>
        <v/>
      </c>
      <c r="AA308" s="316" t="str">
        <f t="shared" ca="1" si="140"/>
        <v/>
      </c>
      <c r="AC308" s="310" t="e">
        <f t="shared" ca="1" si="141"/>
        <v>#N/A</v>
      </c>
      <c r="AD308" s="323" t="e">
        <f t="shared" ca="1" si="142"/>
        <v>#N/A</v>
      </c>
      <c r="AE308" s="324">
        <f t="shared" ca="1" si="121"/>
        <v>2538.0487151151333</v>
      </c>
      <c r="AG308" s="306">
        <f t="shared" ca="1" si="143"/>
        <v>-10.667572504539546</v>
      </c>
      <c r="AH308" s="304">
        <f t="shared" ca="1" si="144"/>
        <v>-2.8511176436604466</v>
      </c>
    </row>
    <row r="309" spans="1:34" x14ac:dyDescent="0.2">
      <c r="A309" s="347">
        <f t="shared" ca="1" si="122"/>
        <v>0.1</v>
      </c>
      <c r="B309" s="304">
        <f t="shared" ca="1" si="123"/>
        <v>16.199999999999925</v>
      </c>
      <c r="D309" s="306">
        <f t="shared" ca="1" si="124"/>
        <v>-1.6915671321038392</v>
      </c>
      <c r="E309" s="307">
        <f t="shared" ca="1" si="125"/>
        <v>-12.004575283830036</v>
      </c>
      <c r="F309" s="304">
        <f t="shared" ca="1" si="126"/>
        <v>12.123169020827723</v>
      </c>
      <c r="G309" s="306">
        <f t="shared" ca="1" si="127"/>
        <v>46.013987152193152</v>
      </c>
      <c r="H309" s="307">
        <f t="shared" ca="1" si="128"/>
        <v>58.715808360826585</v>
      </c>
      <c r="I309" s="304">
        <f t="shared" ca="1" si="129"/>
        <v>74.597809385447164</v>
      </c>
      <c r="J309" s="306">
        <f t="shared" ca="1" si="130"/>
        <v>973.87985888484491</v>
      </c>
      <c r="K309" s="307">
        <f t="shared" ca="1" si="131"/>
        <v>2543.9803188276351</v>
      </c>
      <c r="L309" s="304">
        <f t="shared" ca="1" si="116"/>
        <v>2724.0186934240965</v>
      </c>
      <c r="M309" s="306">
        <f t="shared" ca="1" si="132"/>
        <v>0.90609053039568521</v>
      </c>
      <c r="N309" s="304">
        <f t="shared" ca="1" si="133"/>
        <v>51.915163248442994</v>
      </c>
      <c r="P309" s="310">
        <f t="shared" ca="1" si="134"/>
        <v>23</v>
      </c>
      <c r="Q309" s="304">
        <f t="shared" ca="1" si="135"/>
        <v>0</v>
      </c>
      <c r="R309" s="306">
        <f t="shared" ca="1" si="136"/>
        <v>0</v>
      </c>
      <c r="S309" s="307">
        <f t="shared" ca="1" si="137"/>
        <v>4.2939999999999809</v>
      </c>
      <c r="T309" s="304">
        <f t="shared" ca="1" si="117"/>
        <v>42.124139999999812</v>
      </c>
      <c r="U309" s="311">
        <f t="shared" ca="1" si="118"/>
        <v>0</v>
      </c>
      <c r="V309" s="306">
        <f t="shared" ca="1" si="119"/>
        <v>0.94852922185961941</v>
      </c>
      <c r="W309" s="304">
        <f t="shared" ca="1" si="120"/>
        <v>11.562512998165962</v>
      </c>
      <c r="Y309" s="314" t="str">
        <f t="shared" ca="1" si="138"/>
        <v/>
      </c>
      <c r="Z309" s="315" t="str">
        <f t="shared" ca="1" si="139"/>
        <v/>
      </c>
      <c r="AA309" s="316" t="str">
        <f t="shared" ca="1" si="140"/>
        <v/>
      </c>
      <c r="AC309" s="310" t="e">
        <f t="shared" ca="1" si="141"/>
        <v>#N/A</v>
      </c>
      <c r="AD309" s="323" t="e">
        <f t="shared" ca="1" si="142"/>
        <v>#N/A</v>
      </c>
      <c r="AE309" s="324">
        <f t="shared" ca="1" si="121"/>
        <v>2543.9803188276351</v>
      </c>
      <c r="AG309" s="306">
        <f t="shared" ca="1" si="143"/>
        <v>-10.540605978070079</v>
      </c>
      <c r="AH309" s="304">
        <f t="shared" ca="1" si="144"/>
        <v>-2.7708410345618333</v>
      </c>
    </row>
    <row r="310" spans="1:34" x14ac:dyDescent="0.2">
      <c r="A310" s="347">
        <f t="shared" ca="1" si="122"/>
        <v>0.1</v>
      </c>
      <c r="B310" s="304">
        <f t="shared" ca="1" si="123"/>
        <v>16.299999999999926</v>
      </c>
      <c r="D310" s="306">
        <f t="shared" ca="1" si="124"/>
        <v>-1.6609401614587289</v>
      </c>
      <c r="E310" s="307">
        <f t="shared" ca="1" si="125"/>
        <v>-11.929430422242008</v>
      </c>
      <c r="F310" s="304">
        <f t="shared" ca="1" si="126"/>
        <v>12.044502165679564</v>
      </c>
      <c r="G310" s="306">
        <f t="shared" ca="1" si="127"/>
        <v>45.847893136047283</v>
      </c>
      <c r="H310" s="307">
        <f t="shared" ca="1" si="128"/>
        <v>57.522865318602385</v>
      </c>
      <c r="I310" s="304">
        <f t="shared" ca="1" si="129"/>
        <v>73.558883484433622</v>
      </c>
      <c r="J310" s="306">
        <f t="shared" ca="1" si="130"/>
        <v>978.47295289925694</v>
      </c>
      <c r="K310" s="307">
        <f t="shared" ca="1" si="131"/>
        <v>2549.7922525116064</v>
      </c>
      <c r="L310" s="304">
        <f t="shared" ca="1" si="116"/>
        <v>2731.0894988124433</v>
      </c>
      <c r="M310" s="306">
        <f t="shared" ca="1" si="132"/>
        <v>0.89786426778591477</v>
      </c>
      <c r="N310" s="304">
        <f t="shared" ca="1" si="133"/>
        <v>51.44383311973688</v>
      </c>
      <c r="P310" s="310">
        <f t="shared" ca="1" si="134"/>
        <v>23</v>
      </c>
      <c r="Q310" s="304">
        <f t="shared" ca="1" si="135"/>
        <v>0</v>
      </c>
      <c r="R310" s="306">
        <f t="shared" ca="1" si="136"/>
        <v>0</v>
      </c>
      <c r="S310" s="307">
        <f t="shared" ca="1" si="137"/>
        <v>4.2939999999999809</v>
      </c>
      <c r="T310" s="304">
        <f t="shared" ca="1" si="117"/>
        <v>42.124139999999812</v>
      </c>
      <c r="U310" s="311">
        <f t="shared" ca="1" si="118"/>
        <v>0</v>
      </c>
      <c r="V310" s="306">
        <f t="shared" ca="1" si="119"/>
        <v>0.94796902123532212</v>
      </c>
      <c r="W310" s="304">
        <f t="shared" ca="1" si="120"/>
        <v>11.236052840397608</v>
      </c>
      <c r="Y310" s="314" t="str">
        <f t="shared" ca="1" si="138"/>
        <v/>
      </c>
      <c r="Z310" s="315" t="str">
        <f t="shared" ca="1" si="139"/>
        <v/>
      </c>
      <c r="AA310" s="316" t="str">
        <f t="shared" ca="1" si="140"/>
        <v/>
      </c>
      <c r="AC310" s="310" t="e">
        <f t="shared" ca="1" si="141"/>
        <v>#N/A</v>
      </c>
      <c r="AD310" s="323" t="e">
        <f t="shared" ca="1" si="142"/>
        <v>#N/A</v>
      </c>
      <c r="AE310" s="324">
        <f t="shared" ca="1" si="121"/>
        <v>2549.7922525116064</v>
      </c>
      <c r="AG310" s="306">
        <f t="shared" ca="1" si="143"/>
        <v>-10.414148031639858</v>
      </c>
      <c r="AH310" s="304">
        <f t="shared" ca="1" si="144"/>
        <v>-2.6927137862519825</v>
      </c>
    </row>
    <row r="311" spans="1:34" x14ac:dyDescent="0.2">
      <c r="A311" s="347">
        <f t="shared" ca="1" si="122"/>
        <v>0.1</v>
      </c>
      <c r="B311" s="304">
        <f t="shared" ca="1" si="123"/>
        <v>16.399999999999928</v>
      </c>
      <c r="D311" s="306">
        <f t="shared" ca="1" si="124"/>
        <v>-1.6309325008374431</v>
      </c>
      <c r="E311" s="307">
        <f t="shared" ca="1" si="125"/>
        <v>-11.856242568028543</v>
      </c>
      <c r="F311" s="304">
        <f t="shared" ca="1" si="126"/>
        <v>11.967891570958518</v>
      </c>
      <c r="G311" s="306">
        <f t="shared" ca="1" si="127"/>
        <v>45.684799885963535</v>
      </c>
      <c r="H311" s="307">
        <f t="shared" ca="1" si="128"/>
        <v>56.337241061799531</v>
      </c>
      <c r="I311" s="304">
        <f t="shared" ca="1" si="129"/>
        <v>72.53265244754148</v>
      </c>
      <c r="J311" s="306">
        <f t="shared" ca="1" si="130"/>
        <v>983.0495875503575</v>
      </c>
      <c r="K311" s="307">
        <f t="shared" ca="1" si="131"/>
        <v>2555.4852578306263</v>
      </c>
      <c r="L311" s="304">
        <f t="shared" ca="1" si="116"/>
        <v>2738.0451775989</v>
      </c>
      <c r="M311" s="306">
        <f t="shared" ca="1" si="132"/>
        <v>0.88943432074625006</v>
      </c>
      <c r="N311" s="304">
        <f t="shared" ca="1" si="133"/>
        <v>50.960832732845283</v>
      </c>
      <c r="P311" s="310">
        <f t="shared" ca="1" si="134"/>
        <v>23</v>
      </c>
      <c r="Q311" s="304">
        <f t="shared" ca="1" si="135"/>
        <v>0</v>
      </c>
      <c r="R311" s="306">
        <f t="shared" ca="1" si="136"/>
        <v>0</v>
      </c>
      <c r="S311" s="307">
        <f t="shared" ca="1" si="137"/>
        <v>4.2939999999999809</v>
      </c>
      <c r="T311" s="304">
        <f t="shared" ca="1" si="117"/>
        <v>42.124139999999812</v>
      </c>
      <c r="U311" s="311">
        <f t="shared" ca="1" si="118"/>
        <v>0</v>
      </c>
      <c r="V311" s="306">
        <f t="shared" ca="1" si="119"/>
        <v>0.94742056377344341</v>
      </c>
      <c r="W311" s="304">
        <f t="shared" ca="1" si="120"/>
        <v>10.91840742535566</v>
      </c>
      <c r="Y311" s="314" t="str">
        <f t="shared" ca="1" si="138"/>
        <v/>
      </c>
      <c r="Z311" s="315" t="str">
        <f t="shared" ca="1" si="139"/>
        <v/>
      </c>
      <c r="AA311" s="316" t="str">
        <f t="shared" ca="1" si="140"/>
        <v/>
      </c>
      <c r="AC311" s="310" t="e">
        <f t="shared" ca="1" si="141"/>
        <v>#N/A</v>
      </c>
      <c r="AD311" s="323" t="e">
        <f t="shared" ca="1" si="142"/>
        <v>#N/A</v>
      </c>
      <c r="AE311" s="324">
        <f t="shared" ca="1" si="121"/>
        <v>2555.4852578306263</v>
      </c>
      <c r="AG311" s="306">
        <f t="shared" ca="1" si="143"/>
        <v>-10.288082520937611</v>
      </c>
      <c r="AH311" s="304">
        <f t="shared" ca="1" si="144"/>
        <v>-2.6166867350716485</v>
      </c>
    </row>
    <row r="312" spans="1:34" x14ac:dyDescent="0.2">
      <c r="A312" s="347">
        <f t="shared" ca="1" si="122"/>
        <v>0.1</v>
      </c>
      <c r="B312" s="304">
        <f t="shared" ca="1" si="123"/>
        <v>16.499999999999929</v>
      </c>
      <c r="D312" s="306">
        <f t="shared" ca="1" si="124"/>
        <v>-1.6015312729101643</v>
      </c>
      <c r="E312" s="307">
        <f t="shared" ca="1" si="125"/>
        <v>-11.784964399869729</v>
      </c>
      <c r="F312" s="304">
        <f t="shared" ca="1" si="126"/>
        <v>11.89328753223036</v>
      </c>
      <c r="G312" s="306">
        <f t="shared" ca="1" si="127"/>
        <v>45.524646758672517</v>
      </c>
      <c r="H312" s="307">
        <f t="shared" ca="1" si="128"/>
        <v>55.158744621812559</v>
      </c>
      <c r="I312" s="304">
        <f t="shared" ca="1" si="129"/>
        <v>71.519092351317269</v>
      </c>
      <c r="J312" s="306">
        <f t="shared" ca="1" si="130"/>
        <v>987.61005988258933</v>
      </c>
      <c r="K312" s="307">
        <f t="shared" ca="1" si="131"/>
        <v>2561.060057114807</v>
      </c>
      <c r="L312" s="304">
        <f t="shared" ca="1" si="116"/>
        <v>2744.8865635086254</v>
      </c>
      <c r="M312" s="306">
        <f t="shared" ca="1" si="132"/>
        <v>0.88079478146897316</v>
      </c>
      <c r="N312" s="304">
        <f t="shared" ca="1" si="133"/>
        <v>50.465823595319812</v>
      </c>
      <c r="P312" s="310">
        <f t="shared" ca="1" si="134"/>
        <v>23</v>
      </c>
      <c r="Q312" s="304">
        <f t="shared" ca="1" si="135"/>
        <v>0</v>
      </c>
      <c r="R312" s="306">
        <f t="shared" ca="1" si="136"/>
        <v>0</v>
      </c>
      <c r="S312" s="307">
        <f t="shared" ca="1" si="137"/>
        <v>4.2939999999999809</v>
      </c>
      <c r="T312" s="304">
        <f t="shared" ca="1" si="117"/>
        <v>42.124139999999812</v>
      </c>
      <c r="U312" s="311">
        <f t="shared" ca="1" si="118"/>
        <v>0</v>
      </c>
      <c r="V312" s="306">
        <f t="shared" ca="1" si="119"/>
        <v>0.94688376237434246</v>
      </c>
      <c r="W312" s="304">
        <f t="shared" ca="1" si="120"/>
        <v>10.609380559366267</v>
      </c>
      <c r="Y312" s="314" t="str">
        <f t="shared" ca="1" si="138"/>
        <v/>
      </c>
      <c r="Z312" s="315" t="str">
        <f t="shared" ca="1" si="139"/>
        <v/>
      </c>
      <c r="AA312" s="316" t="str">
        <f t="shared" ca="1" si="140"/>
        <v/>
      </c>
      <c r="AC312" s="310" t="e">
        <f t="shared" ca="1" si="141"/>
        <v>#N/A</v>
      </c>
      <c r="AD312" s="323" t="e">
        <f t="shared" ca="1" si="142"/>
        <v>#N/A</v>
      </c>
      <c r="AE312" s="324">
        <f t="shared" ca="1" si="121"/>
        <v>2561.060057114807</v>
      </c>
      <c r="AG312" s="306">
        <f t="shared" ca="1" si="143"/>
        <v>-10.162292307554843</v>
      </c>
      <c r="AH312" s="304">
        <f t="shared" ca="1" si="144"/>
        <v>-2.542712488438684</v>
      </c>
    </row>
    <row r="313" spans="1:34" x14ac:dyDescent="0.2">
      <c r="A313" s="347">
        <f t="shared" ca="1" si="122"/>
        <v>0.1</v>
      </c>
      <c r="B313" s="304">
        <f t="shared" ca="1" si="123"/>
        <v>16.59999999999993</v>
      </c>
      <c r="D313" s="306">
        <f t="shared" ca="1" si="124"/>
        <v>-1.5727242316981773</v>
      </c>
      <c r="E313" s="307">
        <f t="shared" ca="1" si="125"/>
        <v>-11.715550079644499</v>
      </c>
      <c r="F313" s="304">
        <f t="shared" ca="1" si="126"/>
        <v>11.820641910557518</v>
      </c>
      <c r="G313" s="306">
        <f t="shared" ca="1" si="127"/>
        <v>45.367374335502703</v>
      </c>
      <c r="H313" s="307">
        <f t="shared" ca="1" si="128"/>
        <v>53.987189613848109</v>
      </c>
      <c r="I313" s="304">
        <f t="shared" ca="1" si="129"/>
        <v>70.518191245232728</v>
      </c>
      <c r="J313" s="306">
        <f t="shared" ca="1" si="130"/>
        <v>992.1546609372981</v>
      </c>
      <c r="K313" s="307">
        <f t="shared" ca="1" si="131"/>
        <v>2566.5173538265899</v>
      </c>
      <c r="L313" s="304">
        <f t="shared" ca="1" si="116"/>
        <v>2751.6144713081894</v>
      </c>
      <c r="M313" s="306">
        <f t="shared" ca="1" si="132"/>
        <v>0.87193958687452555</v>
      </c>
      <c r="N313" s="304">
        <f t="shared" ca="1" si="133"/>
        <v>49.958458318290909</v>
      </c>
      <c r="P313" s="310">
        <f t="shared" ca="1" si="134"/>
        <v>23</v>
      </c>
      <c r="Q313" s="304">
        <f t="shared" ca="1" si="135"/>
        <v>0</v>
      </c>
      <c r="R313" s="306">
        <f t="shared" ca="1" si="136"/>
        <v>0</v>
      </c>
      <c r="S313" s="307">
        <f t="shared" ca="1" si="137"/>
        <v>4.2939999999999809</v>
      </c>
      <c r="T313" s="304">
        <f t="shared" ca="1" si="117"/>
        <v>42.124139999999812</v>
      </c>
      <c r="U313" s="311">
        <f t="shared" ca="1" si="118"/>
        <v>0</v>
      </c>
      <c r="V313" s="306">
        <f t="shared" ca="1" si="119"/>
        <v>0.94635853227663014</v>
      </c>
      <c r="W313" s="304">
        <f t="shared" ca="1" si="120"/>
        <v>10.308783077599966</v>
      </c>
      <c r="Y313" s="314" t="str">
        <f t="shared" ca="1" si="138"/>
        <v/>
      </c>
      <c r="Z313" s="315" t="str">
        <f t="shared" ca="1" si="139"/>
        <v/>
      </c>
      <c r="AA313" s="316" t="str">
        <f t="shared" ca="1" si="140"/>
        <v/>
      </c>
      <c r="AC313" s="310" t="e">
        <f t="shared" ca="1" si="141"/>
        <v>#N/A</v>
      </c>
      <c r="AD313" s="323" t="e">
        <f t="shared" ca="1" si="142"/>
        <v>#N/A</v>
      </c>
      <c r="AE313" s="324">
        <f t="shared" ca="1" si="121"/>
        <v>2566.5173538265899</v>
      </c>
      <c r="AG313" s="306">
        <f t="shared" ca="1" si="143"/>
        <v>-10.036659113596956</v>
      </c>
      <c r="AH313" s="304">
        <f t="shared" ca="1" si="144"/>
        <v>-2.4707453561635568</v>
      </c>
    </row>
    <row r="314" spans="1:34" x14ac:dyDescent="0.2">
      <c r="A314" s="347">
        <f t="shared" ca="1" si="122"/>
        <v>0.1</v>
      </c>
      <c r="B314" s="304">
        <f t="shared" ca="1" si="123"/>
        <v>16.699999999999932</v>
      </c>
      <c r="D314" s="306">
        <f t="shared" ca="1" si="124"/>
        <v>-1.5444997472853723</v>
      </c>
      <c r="E314" s="307">
        <f t="shared" ca="1" si="125"/>
        <v>-11.647955181152803</v>
      </c>
      <c r="F314" s="304">
        <f t="shared" ca="1" si="126"/>
        <v>11.749908058002369</v>
      </c>
      <c r="G314" s="306">
        <f t="shared" ca="1" si="127"/>
        <v>45.212924360774167</v>
      </c>
      <c r="H314" s="307">
        <f t="shared" ca="1" si="128"/>
        <v>52.822394095732832</v>
      </c>
      <c r="I314" s="304">
        <f t="shared" ca="1" si="129"/>
        <v>69.52994928272274</v>
      </c>
      <c r="J314" s="306">
        <f t="shared" ca="1" si="130"/>
        <v>996.68367587211196</v>
      </c>
      <c r="K314" s="307">
        <f t="shared" ca="1" si="131"/>
        <v>2571.857833012069</v>
      </c>
      <c r="L314" s="304">
        <f t="shared" ca="1" si="116"/>
        <v>2758.2296972832919</v>
      </c>
      <c r="M314" s="306">
        <f t="shared" ca="1" si="132"/>
        <v>0.86286251991390606</v>
      </c>
      <c r="N314" s="304">
        <f t="shared" ca="1" si="133"/>
        <v>49.438380691089769</v>
      </c>
      <c r="P314" s="310">
        <f t="shared" ca="1" si="134"/>
        <v>23</v>
      </c>
      <c r="Q314" s="304">
        <f t="shared" ca="1" si="135"/>
        <v>0</v>
      </c>
      <c r="R314" s="306">
        <f t="shared" ca="1" si="136"/>
        <v>0</v>
      </c>
      <c r="S314" s="307">
        <f t="shared" ca="1" si="137"/>
        <v>4.2939999999999809</v>
      </c>
      <c r="T314" s="304">
        <f t="shared" ca="1" si="117"/>
        <v>42.124139999999812</v>
      </c>
      <c r="U314" s="311">
        <f t="shared" ca="1" si="118"/>
        <v>0</v>
      </c>
      <c r="V314" s="306">
        <f t="shared" ca="1" si="119"/>
        <v>0.94584479100058494</v>
      </c>
      <c r="W314" s="304">
        <f t="shared" ca="1" si="120"/>
        <v>10.016432575803126</v>
      </c>
      <c r="Y314" s="314" t="str">
        <f t="shared" ca="1" si="138"/>
        <v/>
      </c>
      <c r="Z314" s="315" t="str">
        <f t="shared" ca="1" si="139"/>
        <v/>
      </c>
      <c r="AA314" s="316" t="str">
        <f t="shared" ca="1" si="140"/>
        <v/>
      </c>
      <c r="AC314" s="310" t="e">
        <f t="shared" ca="1" si="141"/>
        <v>#N/A</v>
      </c>
      <c r="AD314" s="323" t="e">
        <f t="shared" ca="1" si="142"/>
        <v>#N/A</v>
      </c>
      <c r="AE314" s="324">
        <f t="shared" ca="1" si="121"/>
        <v>2571.857833012069</v>
      </c>
      <c r="AG314" s="306">
        <f t="shared" ca="1" si="143"/>
        <v>-9.9110633842573819</v>
      </c>
      <c r="AH314" s="304">
        <f t="shared" ca="1" si="144"/>
        <v>-2.400741284955755</v>
      </c>
    </row>
    <row r="315" spans="1:34" x14ac:dyDescent="0.2">
      <c r="A315" s="347">
        <f t="shared" ca="1" si="122"/>
        <v>0.1</v>
      </c>
      <c r="B315" s="304">
        <f t="shared" ca="1" si="123"/>
        <v>16.799999999999933</v>
      </c>
      <c r="D315" s="306">
        <f t="shared" ca="1" si="124"/>
        <v>-1.5168467915738857</v>
      </c>
      <c r="E315" s="307">
        <f t="shared" ca="1" si="125"/>
        <v>-11.582136621113525</v>
      </c>
      <c r="F315" s="304">
        <f t="shared" ca="1" si="126"/>
        <v>11.681040745552043</v>
      </c>
      <c r="G315" s="306">
        <f t="shared" ca="1" si="127"/>
        <v>45.061239681616776</v>
      </c>
      <c r="H315" s="307">
        <f t="shared" ca="1" si="128"/>
        <v>51.664180433621482</v>
      </c>
      <c r="I315" s="304">
        <f t="shared" ca="1" si="129"/>
        <v>68.554378864678739</v>
      </c>
      <c r="J315" s="306">
        <f t="shared" ca="1" si="130"/>
        <v>1001.1973840742315</v>
      </c>
      <c r="K315" s="307">
        <f t="shared" ca="1" si="131"/>
        <v>2577.0821617385368</v>
      </c>
      <c r="L315" s="304">
        <f t="shared" ca="1" si="116"/>
        <v>2764.7330197015508</v>
      </c>
      <c r="M315" s="306">
        <f t="shared" ca="1" si="132"/>
        <v>0.85355721175446664</v>
      </c>
      <c r="N315" s="304">
        <f t="shared" ca="1" si="133"/>
        <v>48.905225806485241</v>
      </c>
      <c r="P315" s="310">
        <f t="shared" ca="1" si="134"/>
        <v>23</v>
      </c>
      <c r="Q315" s="304">
        <f t="shared" ca="1" si="135"/>
        <v>0</v>
      </c>
      <c r="R315" s="306">
        <f t="shared" ca="1" si="136"/>
        <v>0</v>
      </c>
      <c r="S315" s="307">
        <f t="shared" ca="1" si="137"/>
        <v>4.2939999999999809</v>
      </c>
      <c r="T315" s="304">
        <f t="shared" ca="1" si="117"/>
        <v>42.124139999999812</v>
      </c>
      <c r="U315" s="311">
        <f t="shared" ca="1" si="118"/>
        <v>0</v>
      </c>
      <c r="V315" s="306">
        <f t="shared" ca="1" si="119"/>
        <v>0.94534245829341401</v>
      </c>
      <c r="W315" s="304">
        <f t="shared" ca="1" si="120"/>
        <v>9.7321531542918311</v>
      </c>
      <c r="Y315" s="314" t="str">
        <f t="shared" ca="1" si="138"/>
        <v/>
      </c>
      <c r="Z315" s="315" t="str">
        <f t="shared" ca="1" si="139"/>
        <v/>
      </c>
      <c r="AA315" s="316" t="str">
        <f t="shared" ca="1" si="140"/>
        <v/>
      </c>
      <c r="AC315" s="310" t="e">
        <f t="shared" ca="1" si="141"/>
        <v>#N/A</v>
      </c>
      <c r="AD315" s="323" t="e">
        <f t="shared" ca="1" si="142"/>
        <v>#N/A</v>
      </c>
      <c r="AE315" s="324">
        <f t="shared" ca="1" si="121"/>
        <v>2577.0821617385368</v>
      </c>
      <c r="AG315" s="306">
        <f t="shared" ca="1" si="143"/>
        <v>-9.7853841595488653</v>
      </c>
      <c r="AH315" s="304">
        <f t="shared" ca="1" si="144"/>
        <v>-2.3326577959485726</v>
      </c>
    </row>
    <row r="316" spans="1:34" x14ac:dyDescent="0.2">
      <c r="A316" s="347">
        <f t="shared" ca="1" si="122"/>
        <v>0.1</v>
      </c>
      <c r="B316" s="304">
        <f t="shared" ca="1" si="123"/>
        <v>16.899999999999935</v>
      </c>
      <c r="D316" s="306">
        <f t="shared" ca="1" si="124"/>
        <v>-1.4897549250201687</v>
      </c>
      <c r="E316" s="307">
        <f t="shared" ca="1" si="125"/>
        <v>-11.518052592248539</v>
      </c>
      <c r="F316" s="304">
        <f t="shared" ca="1" si="126"/>
        <v>11.613996093267172</v>
      </c>
      <c r="G316" s="306">
        <f t="shared" ca="1" si="127"/>
        <v>44.912264189114758</v>
      </c>
      <c r="H316" s="307">
        <f t="shared" ca="1" si="128"/>
        <v>50.512375174396631</v>
      </c>
      <c r="I316" s="304">
        <f t="shared" ca="1" si="129"/>
        <v>67.591504794255329</v>
      </c>
      <c r="J316" s="306">
        <f t="shared" ca="1" si="130"/>
        <v>1005.6960592677681</v>
      </c>
      <c r="K316" s="307">
        <f t="shared" ca="1" si="131"/>
        <v>2582.1909895189378</v>
      </c>
      <c r="L316" s="304">
        <f t="shared" ca="1" si="116"/>
        <v>2771.1251992610346</v>
      </c>
      <c r="M316" s="306">
        <f t="shared" ca="1" si="132"/>
        <v>0.84401714496864366</v>
      </c>
      <c r="N316" s="304">
        <f t="shared" ca="1" si="133"/>
        <v>48.358620243384649</v>
      </c>
      <c r="P316" s="310">
        <f t="shared" ca="1" si="134"/>
        <v>23</v>
      </c>
      <c r="Q316" s="304">
        <f t="shared" ca="1" si="135"/>
        <v>0</v>
      </c>
      <c r="R316" s="306">
        <f t="shared" ca="1" si="136"/>
        <v>0</v>
      </c>
      <c r="S316" s="307">
        <f t="shared" ca="1" si="137"/>
        <v>4.2939999999999809</v>
      </c>
      <c r="T316" s="304">
        <f t="shared" ca="1" si="117"/>
        <v>42.124139999999812</v>
      </c>
      <c r="U316" s="311">
        <f t="shared" ca="1" si="118"/>
        <v>0</v>
      </c>
      <c r="V316" s="306">
        <f t="shared" ca="1" si="119"/>
        <v>0.94485145607626586</v>
      </c>
      <c r="W316" s="304">
        <f t="shared" ca="1" si="120"/>
        <v>9.4557751735492026</v>
      </c>
      <c r="Y316" s="314" t="str">
        <f t="shared" ca="1" si="138"/>
        <v/>
      </c>
      <c r="Z316" s="315" t="str">
        <f t="shared" ca="1" si="139"/>
        <v/>
      </c>
      <c r="AA316" s="316" t="str">
        <f t="shared" ca="1" si="140"/>
        <v/>
      </c>
      <c r="AC316" s="310" t="e">
        <f t="shared" ca="1" si="141"/>
        <v>#N/A</v>
      </c>
      <c r="AD316" s="323" t="e">
        <f t="shared" ca="1" si="142"/>
        <v>#N/A</v>
      </c>
      <c r="AE316" s="324">
        <f t="shared" ca="1" si="121"/>
        <v>2582.1909895189378</v>
      </c>
      <c r="AG316" s="306">
        <f t="shared" ca="1" si="143"/>
        <v>-9.6594989565904843</v>
      </c>
      <c r="AH316" s="304">
        <f t="shared" ca="1" si="144"/>
        <v>-2.2664539250796167</v>
      </c>
    </row>
    <row r="317" spans="1:34" x14ac:dyDescent="0.2">
      <c r="A317" s="347">
        <f t="shared" ca="1" si="122"/>
        <v>0.1</v>
      </c>
      <c r="B317" s="304">
        <f t="shared" ca="1" si="123"/>
        <v>16.999999999999936</v>
      </c>
      <c r="D317" s="306">
        <f t="shared" ca="1" si="124"/>
        <v>-1.4632142842874538</v>
      </c>
      <c r="E317" s="307">
        <f t="shared" ca="1" si="125"/>
        <v>-11.455662498270964</v>
      </c>
      <c r="F317" s="304">
        <f t="shared" ca="1" si="126"/>
        <v>11.548731502465307</v>
      </c>
      <c r="G317" s="306">
        <f t="shared" ca="1" si="127"/>
        <v>44.765942760686009</v>
      </c>
      <c r="H317" s="307">
        <f t="shared" ca="1" si="128"/>
        <v>49.366808924569533</v>
      </c>
      <c r="I317" s="304">
        <f t="shared" ca="1" si="129"/>
        <v>66.641364441673716</v>
      </c>
      <c r="J317" s="306">
        <f t="shared" ca="1" si="130"/>
        <v>1010.1799696152581</v>
      </c>
      <c r="K317" s="307">
        <f t="shared" ca="1" si="131"/>
        <v>2587.184948723886</v>
      </c>
      <c r="L317" s="304">
        <f t="shared" ca="1" si="116"/>
        <v>2777.4069795252012</v>
      </c>
      <c r="M317" s="306">
        <f t="shared" ca="1" si="132"/>
        <v>0.83423565785646392</v>
      </c>
      <c r="N317" s="304">
        <f t="shared" ca="1" si="133"/>
        <v>47.798182314495136</v>
      </c>
      <c r="P317" s="310">
        <f t="shared" ca="1" si="134"/>
        <v>23</v>
      </c>
      <c r="Q317" s="304">
        <f t="shared" ca="1" si="135"/>
        <v>0</v>
      </c>
      <c r="R317" s="306">
        <f t="shared" ca="1" si="136"/>
        <v>0</v>
      </c>
      <c r="S317" s="307">
        <f t="shared" ca="1" si="137"/>
        <v>4.2939999999999809</v>
      </c>
      <c r="T317" s="304">
        <f t="shared" ca="1" si="117"/>
        <v>42.124139999999812</v>
      </c>
      <c r="U317" s="311">
        <f t="shared" ca="1" si="118"/>
        <v>0</v>
      </c>
      <c r="V317" s="306">
        <f t="shared" ca="1" si="119"/>
        <v>0.94437170839292062</v>
      </c>
      <c r="W317" s="304">
        <f t="shared" ca="1" si="120"/>
        <v>9.1871350208039679</v>
      </c>
      <c r="Y317" s="314" t="str">
        <f t="shared" ca="1" si="138"/>
        <v/>
      </c>
      <c r="Z317" s="315" t="str">
        <f t="shared" ca="1" si="139"/>
        <v/>
      </c>
      <c r="AA317" s="316" t="str">
        <f t="shared" ca="1" si="140"/>
        <v/>
      </c>
      <c r="AC317" s="310">
        <f t="shared" ca="1" si="141"/>
        <v>16.999999999999936</v>
      </c>
      <c r="AD317" s="323">
        <f t="shared" ca="1" si="142"/>
        <v>1010.1799696152581</v>
      </c>
      <c r="AE317" s="324">
        <f t="shared" ca="1" si="121"/>
        <v>2587.184948723886</v>
      </c>
      <c r="AG317" s="306">
        <f t="shared" ca="1" si="143"/>
        <v>-9.5332836640722185</v>
      </c>
      <c r="AH317" s="304">
        <f t="shared" ca="1" si="144"/>
        <v>-2.202090166173555</v>
      </c>
    </row>
    <row r="318" spans="1:34" x14ac:dyDescent="0.2">
      <c r="A318" s="347">
        <f t="shared" ca="1" si="122"/>
        <v>0.1</v>
      </c>
      <c r="B318" s="304">
        <f t="shared" ca="1" si="123"/>
        <v>17.099999999999937</v>
      </c>
      <c r="D318" s="306">
        <f t="shared" ca="1" si="124"/>
        <v>-1.4372155707497229</v>
      </c>
      <c r="E318" s="307">
        <f t="shared" ca="1" si="125"/>
        <v>-11.394926890603262</v>
      </c>
      <c r="F318" s="304">
        <f t="shared" ca="1" si="126"/>
        <v>11.48520558975758</v>
      </c>
      <c r="G318" s="306">
        <f t="shared" ca="1" si="127"/>
        <v>44.622221203611034</v>
      </c>
      <c r="H318" s="307">
        <f t="shared" ca="1" si="128"/>
        <v>48.227316235509207</v>
      </c>
      <c r="I318" s="304">
        <f t="shared" ca="1" si="129"/>
        <v>65.704007917506857</v>
      </c>
      <c r="J318" s="306">
        <f t="shared" ca="1" si="130"/>
        <v>1014.6493778134729</v>
      </c>
      <c r="K318" s="307">
        <f t="shared" ca="1" si="131"/>
        <v>2592.0646549818898</v>
      </c>
      <c r="L318" s="304">
        <f t="shared" ca="1" si="116"/>
        <v>2783.5790873448614</v>
      </c>
      <c r="M318" s="306">
        <f t="shared" ca="1" si="132"/>
        <v>0.8242059500445037</v>
      </c>
      <c r="N318" s="304">
        <f t="shared" ca="1" si="133"/>
        <v>47.223522387120425</v>
      </c>
      <c r="P318" s="310">
        <f t="shared" ca="1" si="134"/>
        <v>23</v>
      </c>
      <c r="Q318" s="304">
        <f t="shared" ca="1" si="135"/>
        <v>0</v>
      </c>
      <c r="R318" s="306">
        <f t="shared" ca="1" si="136"/>
        <v>0</v>
      </c>
      <c r="S318" s="307">
        <f t="shared" ca="1" si="137"/>
        <v>4.2939999999999809</v>
      </c>
      <c r="T318" s="304">
        <f t="shared" ca="1" si="117"/>
        <v>42.124139999999812</v>
      </c>
      <c r="U318" s="311">
        <f t="shared" ca="1" si="118"/>
        <v>0</v>
      </c>
      <c r="V318" s="306">
        <f t="shared" ca="1" si="119"/>
        <v>0.94390314136006892</v>
      </c>
      <c r="W318" s="304">
        <f t="shared" ca="1" si="120"/>
        <v>8.9260748870022368</v>
      </c>
      <c r="Y318" s="314" t="str">
        <f t="shared" ca="1" si="138"/>
        <v/>
      </c>
      <c r="Z318" s="315" t="str">
        <f t="shared" ca="1" si="139"/>
        <v/>
      </c>
      <c r="AA318" s="316" t="str">
        <f t="shared" ca="1" si="140"/>
        <v/>
      </c>
      <c r="AC318" s="310" t="e">
        <f t="shared" ca="1" si="141"/>
        <v>#N/A</v>
      </c>
      <c r="AD318" s="323" t="e">
        <f t="shared" ca="1" si="142"/>
        <v>#N/A</v>
      </c>
      <c r="AE318" s="324">
        <f t="shared" ca="1" si="121"/>
        <v>2592.0646549818898</v>
      </c>
      <c r="AG318" s="306">
        <f t="shared" ca="1" si="143"/>
        <v>-9.4066124507617488</v>
      </c>
      <c r="AH318" s="304">
        <f t="shared" ca="1" si="144"/>
        <v>-2.1395284165822099</v>
      </c>
    </row>
    <row r="319" spans="1:34" x14ac:dyDescent="0.2">
      <c r="A319" s="347">
        <f t="shared" ca="1" si="122"/>
        <v>0.1</v>
      </c>
      <c r="B319" s="304">
        <f t="shared" ca="1" si="123"/>
        <v>17.199999999999939</v>
      </c>
      <c r="D319" s="306">
        <f t="shared" ca="1" si="124"/>
        <v>-1.4117500397807219</v>
      </c>
      <c r="E319" s="307">
        <f t="shared" ca="1" si="125"/>
        <v>-11.335807406657915</v>
      </c>
      <c r="F319" s="304">
        <f t="shared" ca="1" si="126"/>
        <v>11.423378122764793</v>
      </c>
      <c r="G319" s="306">
        <f t="shared" ca="1" si="127"/>
        <v>44.481046199632964</v>
      </c>
      <c r="H319" s="307">
        <f t="shared" ca="1" si="128"/>
        <v>47.093735494843415</v>
      </c>
      <c r="I319" s="304">
        <f t="shared" ca="1" si="129"/>
        <v>64.779498252704585</v>
      </c>
      <c r="J319" s="306">
        <f t="shared" ca="1" si="130"/>
        <v>1019.1045411836351</v>
      </c>
      <c r="K319" s="307">
        <f t="shared" ca="1" si="131"/>
        <v>2596.8307075684074</v>
      </c>
      <c r="L319" s="304">
        <f t="shared" ca="1" si="116"/>
        <v>2789.6422332677971</v>
      </c>
      <c r="M319" s="306">
        <f t="shared" ca="1" si="132"/>
        <v>0.81392108951625097</v>
      </c>
      <c r="N319" s="304">
        <f t="shared" ca="1" si="133"/>
        <v>46.634243285970854</v>
      </c>
      <c r="P319" s="310">
        <f t="shared" ca="1" si="134"/>
        <v>23</v>
      </c>
      <c r="Q319" s="304">
        <f t="shared" ca="1" si="135"/>
        <v>0</v>
      </c>
      <c r="R319" s="306">
        <f t="shared" ca="1" si="136"/>
        <v>0</v>
      </c>
      <c r="S319" s="307">
        <f t="shared" ca="1" si="137"/>
        <v>4.2939999999999809</v>
      </c>
      <c r="T319" s="304">
        <f t="shared" ca="1" si="117"/>
        <v>42.124139999999812</v>
      </c>
      <c r="U319" s="311">
        <f t="shared" ca="1" si="118"/>
        <v>0</v>
      </c>
      <c r="V319" s="306">
        <f t="shared" ca="1" si="119"/>
        <v>0.9434456831191077</v>
      </c>
      <c r="W319" s="304">
        <f t="shared" ca="1" si="120"/>
        <v>8.672442553616392</v>
      </c>
      <c r="Y319" s="314" t="str">
        <f t="shared" ca="1" si="138"/>
        <v/>
      </c>
      <c r="Z319" s="315" t="str">
        <f t="shared" ca="1" si="139"/>
        <v/>
      </c>
      <c r="AA319" s="316" t="str">
        <f t="shared" ca="1" si="140"/>
        <v/>
      </c>
      <c r="AC319" s="310" t="e">
        <f t="shared" ca="1" si="141"/>
        <v>#N/A</v>
      </c>
      <c r="AD319" s="323" t="e">
        <f t="shared" ca="1" si="142"/>
        <v>#N/A</v>
      </c>
      <c r="AE319" s="324">
        <f t="shared" ca="1" si="121"/>
        <v>2596.8307075684074</v>
      </c>
      <c r="AG319" s="306">
        <f t="shared" ca="1" si="143"/>
        <v>-9.2793576901808521</v>
      </c>
      <c r="AH319" s="304">
        <f t="shared" ca="1" si="144"/>
        <v>-2.0787319252450573</v>
      </c>
    </row>
    <row r="320" spans="1:34" x14ac:dyDescent="0.2">
      <c r="A320" s="347">
        <f t="shared" ca="1" si="122"/>
        <v>0.1</v>
      </c>
      <c r="B320" s="304">
        <f t="shared" ca="1" si="123"/>
        <v>17.29999999999994</v>
      </c>
      <c r="D320" s="306">
        <f t="shared" ca="1" si="124"/>
        <v>-1.3868094907594024</v>
      </c>
      <c r="E320" s="307">
        <f t="shared" ca="1" si="125"/>
        <v>-11.278266709520441</v>
      </c>
      <c r="F320" s="304">
        <f t="shared" ca="1" si="126"/>
        <v>11.363209957346445</v>
      </c>
      <c r="G320" s="306">
        <f t="shared" ca="1" si="127"/>
        <v>44.342365250557023</v>
      </c>
      <c r="H320" s="307">
        <f t="shared" ca="1" si="128"/>
        <v>45.965908823891368</v>
      </c>
      <c r="I320" s="304">
        <f t="shared" ca="1" si="129"/>
        <v>63.867911583361654</v>
      </c>
      <c r="J320" s="306">
        <f t="shared" ca="1" si="130"/>
        <v>1023.5457117561446</v>
      </c>
      <c r="K320" s="307">
        <f t="shared" ca="1" si="131"/>
        <v>2601.4836897843443</v>
      </c>
      <c r="L320" s="304">
        <f t="shared" ca="1" si="116"/>
        <v>2795.5971119366177</v>
      </c>
      <c r="M320" s="306">
        <f t="shared" ca="1" si="132"/>
        <v>0.80337402124141055</v>
      </c>
      <c r="N320" s="304">
        <f t="shared" ca="1" si="133"/>
        <v>46.02994078758617</v>
      </c>
      <c r="P320" s="310">
        <f t="shared" ca="1" si="134"/>
        <v>23</v>
      </c>
      <c r="Q320" s="304">
        <f t="shared" ca="1" si="135"/>
        <v>0</v>
      </c>
      <c r="R320" s="306">
        <f t="shared" ca="1" si="136"/>
        <v>0</v>
      </c>
      <c r="S320" s="307">
        <f t="shared" ca="1" si="137"/>
        <v>4.2939999999999809</v>
      </c>
      <c r="T320" s="304">
        <f t="shared" ca="1" si="117"/>
        <v>42.124139999999812</v>
      </c>
      <c r="U320" s="311">
        <f t="shared" ca="1" si="118"/>
        <v>0</v>
      </c>
      <c r="V320" s="306">
        <f t="shared" ca="1" si="119"/>
        <v>0.94299926378937393</v>
      </c>
      <c r="W320" s="304">
        <f t="shared" ca="1" si="120"/>
        <v>8.42609118876479</v>
      </c>
      <c r="Y320" s="314" t="str">
        <f t="shared" ca="1" si="138"/>
        <v/>
      </c>
      <c r="Z320" s="315" t="str">
        <f t="shared" ca="1" si="139"/>
        <v/>
      </c>
      <c r="AA320" s="316" t="str">
        <f t="shared" ca="1" si="140"/>
        <v/>
      </c>
      <c r="AC320" s="310" t="e">
        <f t="shared" ca="1" si="141"/>
        <v>#N/A</v>
      </c>
      <c r="AD320" s="323" t="e">
        <f t="shared" ca="1" si="142"/>
        <v>#N/A</v>
      </c>
      <c r="AE320" s="324">
        <f t="shared" ca="1" si="121"/>
        <v>2601.4836897843443</v>
      </c>
      <c r="AG320" s="306">
        <f t="shared" ca="1" si="143"/>
        <v>-9.1513899038614639</v>
      </c>
      <c r="AH320" s="304">
        <f t="shared" ca="1" si="144"/>
        <v>-2.0196652430406221</v>
      </c>
    </row>
    <row r="321" spans="1:34" x14ac:dyDescent="0.2">
      <c r="A321" s="347">
        <f t="shared" ca="1" si="122"/>
        <v>0.1</v>
      </c>
      <c r="B321" s="304">
        <f t="shared" ca="1" si="123"/>
        <v>17.399999999999942</v>
      </c>
      <c r="D321" s="306">
        <f t="shared" ca="1" si="124"/>
        <v>-1.3623862577203167</v>
      </c>
      <c r="E321" s="307">
        <f t="shared" ca="1" si="125"/>
        <v>-11.22226842888152</v>
      </c>
      <c r="F321" s="304">
        <f t="shared" ca="1" si="126"/>
        <v>11.304662976183591</v>
      </c>
      <c r="G321" s="306">
        <f t="shared" ca="1" si="127"/>
        <v>44.206126624784993</v>
      </c>
      <c r="H321" s="307">
        <f t="shared" ca="1" si="128"/>
        <v>44.843681981003215</v>
      </c>
      <c r="I321" s="304">
        <f t="shared" ca="1" si="129"/>
        <v>62.969337337944708</v>
      </c>
      <c r="J321" s="306">
        <f t="shared" ca="1" si="130"/>
        <v>1027.9731363499116</v>
      </c>
      <c r="K321" s="307">
        <f t="shared" ca="1" si="131"/>
        <v>2606.0241693245889</v>
      </c>
      <c r="L321" s="304">
        <f t="shared" ca="1" si="116"/>
        <v>2801.4444024754421</v>
      </c>
      <c r="M321" s="306">
        <f t="shared" ca="1" si="132"/>
        <v>0.7925575775844016</v>
      </c>
      <c r="N321" s="304">
        <f t="shared" ca="1" si="133"/>
        <v>45.41020421669851</v>
      </c>
      <c r="P321" s="310">
        <f t="shared" ca="1" si="134"/>
        <v>23</v>
      </c>
      <c r="Q321" s="304">
        <f t="shared" ca="1" si="135"/>
        <v>0</v>
      </c>
      <c r="R321" s="306">
        <f t="shared" ca="1" si="136"/>
        <v>0</v>
      </c>
      <c r="S321" s="307">
        <f t="shared" ca="1" si="137"/>
        <v>4.2939999999999809</v>
      </c>
      <c r="T321" s="304">
        <f t="shared" ca="1" si="117"/>
        <v>42.124139999999812</v>
      </c>
      <c r="U321" s="311">
        <f t="shared" ca="1" si="118"/>
        <v>0</v>
      </c>
      <c r="V321" s="306">
        <f t="shared" ca="1" si="119"/>
        <v>0.94256381542274537</v>
      </c>
      <c r="W321" s="304">
        <f t="shared" ca="1" si="120"/>
        <v>8.1868791521436197</v>
      </c>
      <c r="Y321" s="314" t="str">
        <f t="shared" ca="1" si="138"/>
        <v/>
      </c>
      <c r="Z321" s="315" t="str">
        <f t="shared" ca="1" si="139"/>
        <v/>
      </c>
      <c r="AA321" s="316" t="str">
        <f t="shared" ca="1" si="140"/>
        <v/>
      </c>
      <c r="AC321" s="310" t="e">
        <f t="shared" ca="1" si="141"/>
        <v>#N/A</v>
      </c>
      <c r="AD321" s="323" t="e">
        <f t="shared" ca="1" si="142"/>
        <v>#N/A</v>
      </c>
      <c r="AE321" s="324">
        <f t="shared" ca="1" si="121"/>
        <v>2606.0241693245889</v>
      </c>
      <c r="AG321" s="306">
        <f t="shared" ca="1" si="143"/>
        <v>-9.022577725893532</v>
      </c>
      <c r="AH321" s="304">
        <f t="shared" ca="1" si="144"/>
        <v>-1.9622941753062011</v>
      </c>
    </row>
    <row r="322" spans="1:34" x14ac:dyDescent="0.2">
      <c r="A322" s="347">
        <f t="shared" ca="1" si="122"/>
        <v>0.1</v>
      </c>
      <c r="B322" s="304">
        <f t="shared" ca="1" si="123"/>
        <v>17.499999999999943</v>
      </c>
      <c r="D322" s="306">
        <f t="shared" ca="1" si="124"/>
        <v>-1.3384732005739615</v>
      </c>
      <c r="E322" s="307">
        <f t="shared" ca="1" si="125"/>
        <v>-11.167777103071993</v>
      </c>
      <c r="F322" s="304">
        <f t="shared" ca="1" si="126"/>
        <v>11.247700028563786</v>
      </c>
      <c r="G322" s="306">
        <f t="shared" ca="1" si="127"/>
        <v>44.072279304727594</v>
      </c>
      <c r="H322" s="307">
        <f t="shared" ca="1" si="128"/>
        <v>43.726904270696018</v>
      </c>
      <c r="I322" s="304">
        <f t="shared" ca="1" si="129"/>
        <v>62.083878424374667</v>
      </c>
      <c r="J322" s="306">
        <f t="shared" ca="1" si="130"/>
        <v>1032.3870566463872</v>
      </c>
      <c r="K322" s="307">
        <f t="shared" ca="1" si="131"/>
        <v>2610.4526986371739</v>
      </c>
      <c r="L322" s="304">
        <f t="shared" ca="1" si="116"/>
        <v>2807.1847688659709</v>
      </c>
      <c r="M322" s="306">
        <f t="shared" ca="1" si="132"/>
        <v>0.78146449068494717</v>
      </c>
      <c r="N322" s="304">
        <f t="shared" ca="1" si="133"/>
        <v>44.774617155587904</v>
      </c>
      <c r="P322" s="310">
        <f t="shared" ca="1" si="134"/>
        <v>23</v>
      </c>
      <c r="Q322" s="304">
        <f t="shared" ca="1" si="135"/>
        <v>0</v>
      </c>
      <c r="R322" s="306">
        <f t="shared" ca="1" si="136"/>
        <v>0</v>
      </c>
      <c r="S322" s="307">
        <f t="shared" ca="1" si="137"/>
        <v>4.2939999999999809</v>
      </c>
      <c r="T322" s="304">
        <f t="shared" ca="1" si="117"/>
        <v>42.124139999999812</v>
      </c>
      <c r="U322" s="311">
        <f t="shared" ca="1" si="118"/>
        <v>0</v>
      </c>
      <c r="V322" s="306">
        <f t="shared" ca="1" si="119"/>
        <v>0.94213927195953195</v>
      </c>
      <c r="W322" s="304">
        <f t="shared" ca="1" si="120"/>
        <v>7.9546698082980845</v>
      </c>
      <c r="Y322" s="314" t="str">
        <f t="shared" ca="1" si="138"/>
        <v/>
      </c>
      <c r="Z322" s="315" t="str">
        <f t="shared" ca="1" si="139"/>
        <v/>
      </c>
      <c r="AA322" s="316" t="str">
        <f t="shared" ca="1" si="140"/>
        <v/>
      </c>
      <c r="AC322" s="310" t="e">
        <f t="shared" ca="1" si="141"/>
        <v>#N/A</v>
      </c>
      <c r="AD322" s="323" t="e">
        <f t="shared" ca="1" si="142"/>
        <v>#N/A</v>
      </c>
      <c r="AE322" s="324">
        <f t="shared" ca="1" si="121"/>
        <v>2610.4526986371739</v>
      </c>
      <c r="AG322" s="306">
        <f t="shared" ca="1" si="143"/>
        <v>-8.8927878917968126</v>
      </c>
      <c r="AH322" s="304">
        <f t="shared" ca="1" si="144"/>
        <v>-1.9065857364097942</v>
      </c>
    </row>
    <row r="323" spans="1:34" x14ac:dyDescent="0.2">
      <c r="A323" s="347">
        <f t="shared" ca="1" si="122"/>
        <v>0.1</v>
      </c>
      <c r="B323" s="304">
        <f t="shared" ca="1" si="123"/>
        <v>17.599999999999945</v>
      </c>
      <c r="D323" s="306">
        <f t="shared" ca="1" si="124"/>
        <v>-1.3150636968177865</v>
      </c>
      <c r="E323" s="307">
        <f t="shared" ca="1" si="125"/>
        <v>-11.114758122061788</v>
      </c>
      <c r="F323" s="304">
        <f t="shared" ca="1" si="126"/>
        <v>11.192284871223862</v>
      </c>
      <c r="G323" s="306">
        <f t="shared" ca="1" si="127"/>
        <v>43.940772935045814</v>
      </c>
      <c r="H323" s="307">
        <f t="shared" ca="1" si="128"/>
        <v>42.615428458489838</v>
      </c>
      <c r="I323" s="304">
        <f t="shared" ca="1" si="129"/>
        <v>61.211651414007122</v>
      </c>
      <c r="J323" s="306">
        <f t="shared" ca="1" si="130"/>
        <v>1036.7877092583758</v>
      </c>
      <c r="K323" s="307">
        <f t="shared" ca="1" si="131"/>
        <v>2614.769815273633</v>
      </c>
      <c r="L323" s="304">
        <f t="shared" ca="1" si="116"/>
        <v>2812.8188603135004</v>
      </c>
      <c r="M323" s="306">
        <f t="shared" ca="1" si="132"/>
        <v>0.77008740701592415</v>
      </c>
      <c r="N323" s="304">
        <f t="shared" ca="1" si="133"/>
        <v>44.122758278185678</v>
      </c>
      <c r="P323" s="310">
        <f t="shared" ca="1" si="134"/>
        <v>23</v>
      </c>
      <c r="Q323" s="304">
        <f t="shared" ca="1" si="135"/>
        <v>0</v>
      </c>
      <c r="R323" s="306">
        <f t="shared" ca="1" si="136"/>
        <v>0</v>
      </c>
      <c r="S323" s="307">
        <f t="shared" ca="1" si="137"/>
        <v>4.2939999999999809</v>
      </c>
      <c r="T323" s="304">
        <f t="shared" ca="1" si="117"/>
        <v>42.124139999999812</v>
      </c>
      <c r="U323" s="311">
        <f t="shared" ca="1" si="118"/>
        <v>0</v>
      </c>
      <c r="V323" s="306">
        <f t="shared" ca="1" si="119"/>
        <v>0.94172556918559602</v>
      </c>
      <c r="W323" s="304">
        <f t="shared" ca="1" si="120"/>
        <v>7.7293313477841741</v>
      </c>
      <c r="Y323" s="314" t="str">
        <f t="shared" ca="1" si="138"/>
        <v/>
      </c>
      <c r="Z323" s="315" t="str">
        <f t="shared" ca="1" si="139"/>
        <v/>
      </c>
      <c r="AA323" s="316" t="str">
        <f t="shared" ca="1" si="140"/>
        <v/>
      </c>
      <c r="AC323" s="310" t="e">
        <f t="shared" ca="1" si="141"/>
        <v>#N/A</v>
      </c>
      <c r="AD323" s="323" t="e">
        <f t="shared" ca="1" si="142"/>
        <v>#N/A</v>
      </c>
      <c r="AE323" s="324">
        <f t="shared" ca="1" si="121"/>
        <v>2614.769815273633</v>
      </c>
      <c r="AG323" s="306">
        <f t="shared" ca="1" si="143"/>
        <v>-8.7618852550846746</v>
      </c>
      <c r="AH323" s="304">
        <f t="shared" ca="1" si="144"/>
        <v>-1.8525081062641173</v>
      </c>
    </row>
    <row r="324" spans="1:34" x14ac:dyDescent="0.2">
      <c r="A324" s="347">
        <f t="shared" ca="1" si="122"/>
        <v>0.1</v>
      </c>
      <c r="B324" s="304">
        <f t="shared" ca="1" si="123"/>
        <v>17.699999999999946</v>
      </c>
      <c r="D324" s="306">
        <f t="shared" ca="1" si="124"/>
        <v>-1.2921516336536296</v>
      </c>
      <c r="E324" s="307">
        <f t="shared" ca="1" si="125"/>
        <v>-11.063177671291449</v>
      </c>
      <c r="F324" s="304">
        <f t="shared" ca="1" si="126"/>
        <v>11.138382110114351</v>
      </c>
      <c r="G324" s="306">
        <f t="shared" ca="1" si="127"/>
        <v>43.811557771680448</v>
      </c>
      <c r="H324" s="307">
        <f t="shared" ca="1" si="128"/>
        <v>41.509110691360689</v>
      </c>
      <c r="I324" s="304">
        <f t="shared" ca="1" si="129"/>
        <v>60.352786719164243</v>
      </c>
      <c r="J324" s="306">
        <f t="shared" ca="1" si="130"/>
        <v>1041.1753257937121</v>
      </c>
      <c r="K324" s="307">
        <f t="shared" ca="1" si="131"/>
        <v>2618.9760422311256</v>
      </c>
      <c r="L324" s="304">
        <f t="shared" ref="L324:L387" ca="1" si="145">SQRT(pos_x^2+pos_z^2)</f>
        <v>2818.3473116034252</v>
      </c>
      <c r="M324" s="306">
        <f t="shared" ca="1" si="132"/>
        <v>0.75841890433521131</v>
      </c>
      <c r="N324" s="304">
        <f t="shared" ca="1" si="133"/>
        <v>43.454202321343743</v>
      </c>
      <c r="P324" s="310">
        <f t="shared" ca="1" si="134"/>
        <v>23</v>
      </c>
      <c r="Q324" s="304">
        <f t="shared" ca="1" si="135"/>
        <v>0</v>
      </c>
      <c r="R324" s="306">
        <f t="shared" ca="1" si="136"/>
        <v>0</v>
      </c>
      <c r="S324" s="307">
        <f t="shared" ca="1" si="137"/>
        <v>4.2939999999999809</v>
      </c>
      <c r="T324" s="304">
        <f t="shared" ref="T324:T387" ca="1" si="146">m*g</f>
        <v>42.124139999999812</v>
      </c>
      <c r="U324" s="311">
        <f t="shared" ref="U324:U387" ca="1" si="147">IF(pos_xz&lt;L_rampe,Poids*COS(Beta),0)</f>
        <v>0</v>
      </c>
      <c r="V324" s="306">
        <f t="shared" ref="V324:V387" ca="1" si="148">Rho_moyen*(20000-Alt_rampe-pos_z)/(20000+Alt_rampe+pos_z)</f>
        <v>0.9413226446906241</v>
      </c>
      <c r="W324" s="304">
        <f t="shared" ref="W324:W387" ca="1" si="149">1/2*Rho*Sref*Cx*vit_xz^2</f>
        <v>7.5107366157946496</v>
      </c>
      <c r="Y324" s="314" t="str">
        <f t="shared" ca="1" si="138"/>
        <v/>
      </c>
      <c r="Z324" s="315" t="str">
        <f t="shared" ca="1" si="139"/>
        <v/>
      </c>
      <c r="AA324" s="316" t="str">
        <f t="shared" ca="1" si="140"/>
        <v/>
      </c>
      <c r="AC324" s="310" t="e">
        <f t="shared" ca="1" si="141"/>
        <v>#N/A</v>
      </c>
      <c r="AD324" s="323" t="e">
        <f t="shared" ca="1" si="142"/>
        <v>#N/A</v>
      </c>
      <c r="AE324" s="324">
        <f t="shared" ref="AE324:AE387" ca="1" si="150">IF(t&lt;T_para, pos_z, NA())</f>
        <v>2618.9760422311256</v>
      </c>
      <c r="AG324" s="306">
        <f t="shared" ca="1" si="143"/>
        <v>-8.6297328352364602</v>
      </c>
      <c r="AH324" s="304">
        <f t="shared" ca="1" si="144"/>
        <v>-1.8000305886782042</v>
      </c>
    </row>
    <row r="325" spans="1:34" x14ac:dyDescent="0.2">
      <c r="A325" s="347">
        <f t="shared" ref="A325:A388" ca="1" si="151">IF(B324+0.01&lt;=T_ini+ROUNDUP(Temps_fin_propu,0), 0.01, IF(K324&gt;0, 0.1, 0.0001))</f>
        <v>0.1</v>
      </c>
      <c r="B325" s="304">
        <f t="shared" ref="B325:B388" ca="1" si="152">B324+pas</f>
        <v>17.799999999999947</v>
      </c>
      <c r="D325" s="306">
        <f t="shared" ref="D325:D388" ca="1" si="153">IF(AND(L324&lt;L_rampe,Poussee&lt;Poids*SIN(M324)),0,(-W324+Poussee)/m*COS(M324)-U324/m*SIN(M324))</f>
        <v>-1.2697314004216103</v>
      </c>
      <c r="E325" s="307">
        <f t="shared" ref="E325:E388" ca="1" si="154">IF(AND(L324&lt;L_rampe,Poussee&lt;Poids*SIN(M324)),0,(-W324+Poussee)/m*SIN(M324)+U324/m*COS(M324)-Poids/m)</f>
        <v>-11.013002676213116</v>
      </c>
      <c r="F325" s="304">
        <f t="shared" ref="F325:F388" ca="1" si="155">SQRT(acc_x^2+acc_z^2)</f>
        <v>11.085957142957655</v>
      </c>
      <c r="G325" s="306">
        <f t="shared" ref="G325:G388" ca="1" si="156">G324+acc_x*pas</f>
        <v>43.684584631638288</v>
      </c>
      <c r="H325" s="307">
        <f t="shared" ref="H325:H388" ca="1" si="157">H324+acc_z*pas</f>
        <v>40.407810423739377</v>
      </c>
      <c r="I325" s="304">
        <f t="shared" ref="I325:I388" ca="1" si="158">SQRT(vit_x^2+vit_z^2)</f>
        <v>59.507428760446615</v>
      </c>
      <c r="J325" s="306">
        <f t="shared" ref="J325:J388" ca="1" si="159">J324+0.5*(vit_x+G324)*pas*(K324&gt;=0)</f>
        <v>1045.5501329138781</v>
      </c>
      <c r="K325" s="307">
        <f t="shared" ref="K325:K388" ca="1" si="160">K324+0.5*(vit_z+H324)*pas</f>
        <v>2623.0718882868805</v>
      </c>
      <c r="L325" s="304">
        <f t="shared" ca="1" si="145"/>
        <v>2823.7707434487538</v>
      </c>
      <c r="M325" s="306">
        <f t="shared" ref="M325:M388" ca="1" si="161">IF(AND(L324&gt;L_rampe,G325&gt;0),ATAN2(G325,H325),$M$4)</f>
        <v>0.74645151125870512</v>
      </c>
      <c r="N325" s="304">
        <f t="shared" ref="N325:N388" ca="1" si="162">DEGREES(Beta)</f>
        <v>42.768521206285854</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4.2939999999999809</v>
      </c>
      <c r="T325" s="304">
        <f t="shared" ca="1" si="146"/>
        <v>42.124139999999812</v>
      </c>
      <c r="U325" s="311">
        <f t="shared" ca="1" si="147"/>
        <v>0</v>
      </c>
      <c r="V325" s="306">
        <f t="shared" ca="1" si="148"/>
        <v>0.94093043782749064</v>
      </c>
      <c r="W325" s="304">
        <f t="shared" ca="1" si="149"/>
        <v>7.2987629478437306</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f t="shared" ca="1" si="150"/>
        <v>2623.0718882868805</v>
      </c>
      <c r="AG325" s="306">
        <f t="shared" ref="AG325:AG388" ca="1" si="172">IF(AND(L324&lt;L_rampe,Poussee&lt;Poids*SIN(M324)),0,(-W324+Poussee)/m-Poids*SIN(M324)/m)</f>
        <v>-8.4961919011512137</v>
      </c>
      <c r="AH325" s="304">
        <f t="shared" ref="AH325:AH388" ca="1" si="173">IF(AND(L324&lt;L_rampe,Poussee&lt;Poids*SIN(M324)), g*SIN(M324), (-W324+Poussee)/m)</f>
        <v>-1.7491235714472946</v>
      </c>
    </row>
    <row r="326" spans="1:34" x14ac:dyDescent="0.2">
      <c r="A326" s="347">
        <f t="shared" ca="1" si="151"/>
        <v>0.1</v>
      </c>
      <c r="B326" s="304">
        <f t="shared" ca="1" si="152"/>
        <v>17.899999999999949</v>
      </c>
      <c r="D326" s="306">
        <f t="shared" ca="1" si="153"/>
        <v>-1.247797881254084</v>
      </c>
      <c r="E326" s="307">
        <f t="shared" ca="1" si="154"/>
        <v>-10.964200747426629</v>
      </c>
      <c r="F326" s="304">
        <f t="shared" ca="1" si="155"/>
        <v>11.034976102481275</v>
      </c>
      <c r="G326" s="306">
        <f t="shared" ca="1" si="156"/>
        <v>43.559804843512879</v>
      </c>
      <c r="H326" s="307">
        <f t="shared" ca="1" si="157"/>
        <v>39.311390348996717</v>
      </c>
      <c r="I326" s="304">
        <f t="shared" ca="1" si="158"/>
        <v>58.675736119593083</v>
      </c>
      <c r="J326" s="306">
        <f t="shared" ca="1" si="159"/>
        <v>1049.9123523876356</v>
      </c>
      <c r="K326" s="307">
        <f t="shared" ca="1" si="160"/>
        <v>2627.0578483255172</v>
      </c>
      <c r="L326" s="304">
        <f t="shared" ca="1" si="145"/>
        <v>2829.0897628291746</v>
      </c>
      <c r="M326" s="306">
        <f t="shared" ca="1" si="161"/>
        <v>0.73417772969046702</v>
      </c>
      <c r="N326" s="304">
        <f t="shared" ca="1" si="162"/>
        <v>42.065285323760349</v>
      </c>
      <c r="P326" s="310">
        <f t="shared" ca="1" si="163"/>
        <v>23</v>
      </c>
      <c r="Q326" s="304">
        <f t="shared" ca="1" si="164"/>
        <v>0</v>
      </c>
      <c r="R326" s="306">
        <f t="shared" ca="1" si="165"/>
        <v>0</v>
      </c>
      <c r="S326" s="307">
        <f t="shared" ca="1" si="166"/>
        <v>4.2939999999999809</v>
      </c>
      <c r="T326" s="304">
        <f t="shared" ca="1" si="146"/>
        <v>42.124139999999812</v>
      </c>
      <c r="U326" s="311">
        <f t="shared" ca="1" si="147"/>
        <v>0</v>
      </c>
      <c r="V326" s="306">
        <f t="shared" ca="1" si="148"/>
        <v>0.94054888967264383</v>
      </c>
      <c r="W326" s="304">
        <f t="shared" ca="1" si="149"/>
        <v>7.0932920121244782</v>
      </c>
      <c r="Y326" s="314" t="str">
        <f t="shared" ca="1" si="167"/>
        <v/>
      </c>
      <c r="Z326" s="315" t="str">
        <f t="shared" ca="1" si="168"/>
        <v/>
      </c>
      <c r="AA326" s="316" t="str">
        <f t="shared" ca="1" si="169"/>
        <v/>
      </c>
      <c r="AC326" s="310" t="e">
        <f t="shared" ca="1" si="170"/>
        <v>#N/A</v>
      </c>
      <c r="AD326" s="323" t="e">
        <f t="shared" ca="1" si="171"/>
        <v>#N/A</v>
      </c>
      <c r="AE326" s="324">
        <f t="shared" ca="1" si="150"/>
        <v>2627.0578483255172</v>
      </c>
      <c r="AG326" s="306">
        <f t="shared" ca="1" si="172"/>
        <v>-8.3611220945135241</v>
      </c>
      <c r="AH326" s="304">
        <f t="shared" ca="1" si="173"/>
        <v>-1.6997584880865773</v>
      </c>
    </row>
    <row r="327" spans="1:34" x14ac:dyDescent="0.2">
      <c r="A327" s="347">
        <f t="shared" ca="1" si="151"/>
        <v>0.1</v>
      </c>
      <c r="B327" s="304">
        <f t="shared" ca="1" si="152"/>
        <v>17.99999999999995</v>
      </c>
      <c r="D327" s="306">
        <f t="shared" ca="1" si="153"/>
        <v>-1.226346447846119</v>
      </c>
      <c r="E327" s="307">
        <f t="shared" ca="1" si="154"/>
        <v>-10.916740126306234</v>
      </c>
      <c r="F327" s="304">
        <f t="shared" ca="1" si="155"/>
        <v>10.98540580021737</v>
      </c>
      <c r="G327" s="306">
        <f t="shared" ca="1" si="156"/>
        <v>43.437170198728268</v>
      </c>
      <c r="H327" s="307">
        <f t="shared" ca="1" si="157"/>
        <v>38.219716336366091</v>
      </c>
      <c r="I327" s="304">
        <f t="shared" ca="1" si="158"/>
        <v>57.857881673161657</v>
      </c>
      <c r="J327" s="306">
        <f t="shared" ca="1" si="159"/>
        <v>1054.2622011397477</v>
      </c>
      <c r="K327" s="307">
        <f t="shared" ca="1" si="160"/>
        <v>2630.9344036597854</v>
      </c>
      <c r="L327" s="304">
        <f t="shared" ca="1" si="145"/>
        <v>2834.3049633221717</v>
      </c>
      <c r="M327" s="306">
        <f t="shared" ca="1" si="161"/>
        <v>0.72159006035250617</v>
      </c>
      <c r="N327" s="304">
        <f t="shared" ca="1" si="162"/>
        <v>41.344064996788958</v>
      </c>
      <c r="P327" s="310">
        <f t="shared" ca="1" si="163"/>
        <v>23</v>
      </c>
      <c r="Q327" s="304">
        <f t="shared" ca="1" si="164"/>
        <v>0</v>
      </c>
      <c r="R327" s="306">
        <f t="shared" ca="1" si="165"/>
        <v>0</v>
      </c>
      <c r="S327" s="307">
        <f t="shared" ca="1" si="166"/>
        <v>4.2939999999999809</v>
      </c>
      <c r="T327" s="304">
        <f t="shared" ca="1" si="146"/>
        <v>42.124139999999812</v>
      </c>
      <c r="U327" s="311">
        <f t="shared" ca="1" si="147"/>
        <v>0</v>
      </c>
      <c r="V327" s="306">
        <f t="shared" ca="1" si="148"/>
        <v>0.94017794298744961</v>
      </c>
      <c r="W327" s="304">
        <f t="shared" ca="1" si="149"/>
        <v>6.8942096581708849</v>
      </c>
      <c r="Y327" s="314" t="str">
        <f t="shared" ca="1" si="167"/>
        <v/>
      </c>
      <c r="Z327" s="315" t="str">
        <f t="shared" ca="1" si="168"/>
        <v/>
      </c>
      <c r="AA327" s="316" t="str">
        <f t="shared" ca="1" si="169"/>
        <v/>
      </c>
      <c r="AC327" s="310">
        <f t="shared" ca="1" si="170"/>
        <v>17.99999999999995</v>
      </c>
      <c r="AD327" s="323">
        <f t="shared" ca="1" si="171"/>
        <v>1054.2622011397477</v>
      </c>
      <c r="AE327" s="324">
        <f t="shared" ca="1" si="150"/>
        <v>2630.9344036597854</v>
      </c>
      <c r="AG327" s="306">
        <f t="shared" ca="1" si="172"/>
        <v>-8.2243815978535508</v>
      </c>
      <c r="AH327" s="304">
        <f t="shared" ca="1" si="173"/>
        <v>-1.6519077811188891</v>
      </c>
    </row>
    <row r="328" spans="1:34" x14ac:dyDescent="0.2">
      <c r="A328" s="347">
        <f t="shared" ca="1" si="151"/>
        <v>0.1</v>
      </c>
      <c r="B328" s="304">
        <f t="shared" ca="1" si="152"/>
        <v>18.099999999999952</v>
      </c>
      <c r="D328" s="306">
        <f t="shared" ca="1" si="153"/>
        <v>-1.2053729522311343</v>
      </c>
      <c r="E328" s="307">
        <f t="shared" ca="1" si="154"/>
        <v>-10.870589631024144</v>
      </c>
      <c r="F328" s="304">
        <f t="shared" ca="1" si="155"/>
        <v>10.937213670770999</v>
      </c>
      <c r="G328" s="306">
        <f t="shared" ca="1" si="156"/>
        <v>43.316632903505152</v>
      </c>
      <c r="H328" s="307">
        <f t="shared" ca="1" si="157"/>
        <v>37.132657373263676</v>
      </c>
      <c r="I328" s="304">
        <f t="shared" ca="1" si="158"/>
        <v>57.054052701777621</v>
      </c>
      <c r="J328" s="306">
        <f t="shared" ca="1" si="159"/>
        <v>1058.5998912948594</v>
      </c>
      <c r="K328" s="307">
        <f t="shared" ca="1" si="160"/>
        <v>2634.7020223452669</v>
      </c>
      <c r="L328" s="304">
        <f t="shared" ca="1" si="145"/>
        <v>2839.4169254267199</v>
      </c>
      <c r="M328" s="306">
        <f t="shared" ca="1" si="161"/>
        <v>0.70868103166029517</v>
      </c>
      <c r="N328" s="304">
        <f t="shared" ca="1" si="162"/>
        <v>40.604432135111985</v>
      </c>
      <c r="P328" s="310">
        <f t="shared" ca="1" si="163"/>
        <v>23</v>
      </c>
      <c r="Q328" s="304">
        <f t="shared" ca="1" si="164"/>
        <v>0</v>
      </c>
      <c r="R328" s="306">
        <f t="shared" ca="1" si="165"/>
        <v>0</v>
      </c>
      <c r="S328" s="307">
        <f t="shared" ca="1" si="166"/>
        <v>4.2939999999999809</v>
      </c>
      <c r="T328" s="304">
        <f t="shared" ca="1" si="146"/>
        <v>42.124139999999812</v>
      </c>
      <c r="U328" s="311">
        <f t="shared" ca="1" si="147"/>
        <v>0</v>
      </c>
      <c r="V328" s="306">
        <f t="shared" ca="1" si="148"/>
        <v>0.9398175421804349</v>
      </c>
      <c r="W328" s="304">
        <f t="shared" ca="1" si="149"/>
        <v>6.7014057714736612</v>
      </c>
      <c r="Y328" s="314" t="str">
        <f t="shared" ca="1" si="167"/>
        <v/>
      </c>
      <c r="Z328" s="315" t="str">
        <f t="shared" ca="1" si="168"/>
        <v/>
      </c>
      <c r="AA328" s="316" t="str">
        <f t="shared" ca="1" si="169"/>
        <v/>
      </c>
      <c r="AC328" s="310" t="e">
        <f t="shared" ca="1" si="170"/>
        <v>#N/A</v>
      </c>
      <c r="AD328" s="323" t="e">
        <f t="shared" ca="1" si="171"/>
        <v>#N/A</v>
      </c>
      <c r="AE328" s="324">
        <f t="shared" ca="1" si="150"/>
        <v>2634.7020223452669</v>
      </c>
      <c r="AG328" s="306">
        <f t="shared" ca="1" si="172"/>
        <v>-8.0858273524176187</v>
      </c>
      <c r="AH328" s="304">
        <f t="shared" ca="1" si="173"/>
        <v>-1.6055448668306742</v>
      </c>
    </row>
    <row r="329" spans="1:34" x14ac:dyDescent="0.2">
      <c r="A329" s="347">
        <f t="shared" ca="1" si="151"/>
        <v>0.1</v>
      </c>
      <c r="B329" s="304">
        <f t="shared" ca="1" si="152"/>
        <v>18.199999999999953</v>
      </c>
      <c r="D329" s="306">
        <f t="shared" ca="1" si="153"/>
        <v>-1.1848737194419243</v>
      </c>
      <c r="E329" s="307">
        <f t="shared" ca="1" si="154"/>
        <v>-10.825718602889406</v>
      </c>
      <c r="F329" s="304">
        <f t="shared" ca="1" si="155"/>
        <v>10.89036771647174</v>
      </c>
      <c r="G329" s="306">
        <f t="shared" ca="1" si="156"/>
        <v>43.198145531560961</v>
      </c>
      <c r="H329" s="307">
        <f t="shared" ca="1" si="157"/>
        <v>36.050085512974732</v>
      </c>
      <c r="I329" s="304">
        <f t="shared" ca="1" si="158"/>
        <v>56.264450969139574</v>
      </c>
      <c r="J329" s="306">
        <f t="shared" ca="1" si="159"/>
        <v>1062.9256302166127</v>
      </c>
      <c r="K329" s="307">
        <f t="shared" ca="1" si="160"/>
        <v>2638.3611594895788</v>
      </c>
      <c r="L329" s="304">
        <f t="shared" ca="1" si="145"/>
        <v>2844.4262168800542</v>
      </c>
      <c r="M329" s="306">
        <f t="shared" ca="1" si="161"/>
        <v>0.69544323218993043</v>
      </c>
      <c r="N329" s="304">
        <f t="shared" ca="1" si="162"/>
        <v>39.845962095419566</v>
      </c>
      <c r="P329" s="310">
        <f t="shared" ca="1" si="163"/>
        <v>23</v>
      </c>
      <c r="Q329" s="304">
        <f t="shared" ca="1" si="164"/>
        <v>0</v>
      </c>
      <c r="R329" s="306">
        <f t="shared" ca="1" si="165"/>
        <v>0</v>
      </c>
      <c r="S329" s="307">
        <f t="shared" ca="1" si="166"/>
        <v>4.2939999999999809</v>
      </c>
      <c r="T329" s="304">
        <f t="shared" ca="1" si="146"/>
        <v>42.124139999999812</v>
      </c>
      <c r="U329" s="311">
        <f t="shared" ca="1" si="147"/>
        <v>0</v>
      </c>
      <c r="V329" s="306">
        <f t="shared" ca="1" si="148"/>
        <v>0.93946763327035787</v>
      </c>
      <c r="W329" s="304">
        <f t="shared" ca="1" si="149"/>
        <v>6.5147741337142735</v>
      </c>
      <c r="Y329" s="314" t="str">
        <f t="shared" ca="1" si="167"/>
        <v/>
      </c>
      <c r="Z329" s="315" t="str">
        <f t="shared" ca="1" si="168"/>
        <v/>
      </c>
      <c r="AA329" s="316" t="str">
        <f t="shared" ca="1" si="169"/>
        <v/>
      </c>
      <c r="AC329" s="310" t="e">
        <f t="shared" ca="1" si="170"/>
        <v>#N/A</v>
      </c>
      <c r="AD329" s="323" t="e">
        <f t="shared" ca="1" si="171"/>
        <v>#N/A</v>
      </c>
      <c r="AE329" s="324">
        <f t="shared" ca="1" si="150"/>
        <v>2638.3611594895788</v>
      </c>
      <c r="AG329" s="306">
        <f t="shared" ca="1" si="172"/>
        <v>-7.9453153312702689</v>
      </c>
      <c r="AH329" s="304">
        <f t="shared" ca="1" si="173"/>
        <v>-1.5606441014144599</v>
      </c>
    </row>
    <row r="330" spans="1:34" x14ac:dyDescent="0.2">
      <c r="A330" s="347">
        <f t="shared" ca="1" si="151"/>
        <v>0.1</v>
      </c>
      <c r="B330" s="304">
        <f t="shared" ca="1" si="152"/>
        <v>18.299999999999955</v>
      </c>
      <c r="D330" s="306">
        <f t="shared" ca="1" si="153"/>
        <v>-1.1648455399283204</v>
      </c>
      <c r="E330" s="307">
        <f t="shared" ca="1" si="154"/>
        <v>-10.782096852934181</v>
      </c>
      <c r="F330" s="304">
        <f t="shared" ca="1" si="155"/>
        <v>10.84483645233731</v>
      </c>
      <c r="G330" s="306">
        <f t="shared" ca="1" si="156"/>
        <v>43.081660977568127</v>
      </c>
      <c r="H330" s="307">
        <f t="shared" ca="1" si="157"/>
        <v>34.971875827681316</v>
      </c>
      <c r="I330" s="304">
        <f t="shared" ca="1" si="158"/>
        <v>55.489292764396239</v>
      </c>
      <c r="J330" s="306">
        <f t="shared" ca="1" si="159"/>
        <v>1067.2396205420691</v>
      </c>
      <c r="K330" s="307">
        <f t="shared" ca="1" si="160"/>
        <v>2641.9122575566116</v>
      </c>
      <c r="L330" s="304">
        <f t="shared" ca="1" si="145"/>
        <v>2849.3333929680207</v>
      </c>
      <c r="M330" s="306">
        <f t="shared" ca="1" si="161"/>
        <v>0.68186934697797541</v>
      </c>
      <c r="N330" s="304">
        <f t="shared" ca="1" si="162"/>
        <v>39.068235761179508</v>
      </c>
      <c r="P330" s="310">
        <f t="shared" ca="1" si="163"/>
        <v>23</v>
      </c>
      <c r="Q330" s="304">
        <f t="shared" ca="1" si="164"/>
        <v>0</v>
      </c>
      <c r="R330" s="306">
        <f t="shared" ca="1" si="165"/>
        <v>0</v>
      </c>
      <c r="S330" s="307">
        <f t="shared" ca="1" si="166"/>
        <v>4.2939999999999809</v>
      </c>
      <c r="T330" s="304">
        <f t="shared" ca="1" si="146"/>
        <v>42.124139999999812</v>
      </c>
      <c r="U330" s="311">
        <f t="shared" ca="1" si="147"/>
        <v>0</v>
      </c>
      <c r="V330" s="306">
        <f t="shared" ca="1" si="148"/>
        <v>0.93912816385005315</v>
      </c>
      <c r="W330" s="304">
        <f t="shared" ca="1" si="149"/>
        <v>6.33421228829667</v>
      </c>
      <c r="Y330" s="314" t="str">
        <f t="shared" ca="1" si="167"/>
        <v/>
      </c>
      <c r="Z330" s="315" t="str">
        <f t="shared" ca="1" si="168"/>
        <v/>
      </c>
      <c r="AA330" s="316" t="str">
        <f t="shared" ca="1" si="169"/>
        <v/>
      </c>
      <c r="AC330" s="310" t="e">
        <f t="shared" ca="1" si="170"/>
        <v>#N/A</v>
      </c>
      <c r="AD330" s="323" t="e">
        <f t="shared" ca="1" si="171"/>
        <v>#N/A</v>
      </c>
      <c r="AE330" s="324">
        <f t="shared" ca="1" si="150"/>
        <v>2641.9122575566116</v>
      </c>
      <c r="AG330" s="306">
        <f t="shared" ca="1" si="172"/>
        <v>-7.8027008733073915</v>
      </c>
      <c r="AH330" s="304">
        <f t="shared" ca="1" si="173"/>
        <v>-1.5171807484197257</v>
      </c>
    </row>
    <row r="331" spans="1:34" x14ac:dyDescent="0.2">
      <c r="A331" s="347">
        <f t="shared" ca="1" si="151"/>
        <v>0.1</v>
      </c>
      <c r="B331" s="304">
        <f t="shared" ca="1" si="152"/>
        <v>18.399999999999956</v>
      </c>
      <c r="D331" s="306">
        <f t="shared" ca="1" si="153"/>
        <v>-1.1452856615934102</v>
      </c>
      <c r="E331" s="307">
        <f t="shared" ca="1" si="154"/>
        <v>-10.739694608694947</v>
      </c>
      <c r="F331" s="304">
        <f t="shared" ca="1" si="155"/>
        <v>10.800588851293375</v>
      </c>
      <c r="G331" s="306">
        <f t="shared" ca="1" si="156"/>
        <v>42.967132411408784</v>
      </c>
      <c r="H331" s="307">
        <f t="shared" ca="1" si="157"/>
        <v>33.897906366811824</v>
      </c>
      <c r="I331" s="304">
        <f t="shared" ca="1" si="158"/>
        <v>54.728808900913208</v>
      </c>
      <c r="J331" s="306">
        <f t="shared" ca="1" si="159"/>
        <v>1071.542060211518</v>
      </c>
      <c r="K331" s="307">
        <f t="shared" ca="1" si="160"/>
        <v>2645.3557466663365</v>
      </c>
      <c r="L331" s="304">
        <f t="shared" ca="1" si="145"/>
        <v>2854.1389968295089</v>
      </c>
      <c r="M331" s="306">
        <f t="shared" ca="1" si="161"/>
        <v>0.66795219788439486</v>
      </c>
      <c r="N331" s="304">
        <f t="shared" ca="1" si="162"/>
        <v>38.270841855263022</v>
      </c>
      <c r="P331" s="310">
        <f t="shared" ca="1" si="163"/>
        <v>23</v>
      </c>
      <c r="Q331" s="304">
        <f t="shared" ca="1" si="164"/>
        <v>0</v>
      </c>
      <c r="R331" s="306">
        <f t="shared" ca="1" si="165"/>
        <v>0</v>
      </c>
      <c r="S331" s="307">
        <f t="shared" ca="1" si="166"/>
        <v>4.2939999999999809</v>
      </c>
      <c r="T331" s="304">
        <f t="shared" ca="1" si="146"/>
        <v>42.124139999999812</v>
      </c>
      <c r="U331" s="311">
        <f t="shared" ca="1" si="147"/>
        <v>0</v>
      </c>
      <c r="V331" s="306">
        <f t="shared" ca="1" si="148"/>
        <v>0.93879908305098614</v>
      </c>
      <c r="W331" s="304">
        <f t="shared" ca="1" si="149"/>
        <v>6.1596214108696721</v>
      </c>
      <c r="Y331" s="314" t="str">
        <f t="shared" ca="1" si="167"/>
        <v/>
      </c>
      <c r="Z331" s="315" t="str">
        <f t="shared" ca="1" si="168"/>
        <v/>
      </c>
      <c r="AA331" s="316" t="str">
        <f t="shared" ca="1" si="169"/>
        <v/>
      </c>
      <c r="AC331" s="310" t="e">
        <f t="shared" ca="1" si="170"/>
        <v>#N/A</v>
      </c>
      <c r="AD331" s="323" t="e">
        <f t="shared" ca="1" si="171"/>
        <v>#N/A</v>
      </c>
      <c r="AE331" s="324">
        <f t="shared" ca="1" si="150"/>
        <v>2645.3557466663365</v>
      </c>
      <c r="AG331" s="306">
        <f t="shared" ca="1" si="172"/>
        <v>-7.6578390840544852</v>
      </c>
      <c r="AH331" s="304">
        <f t="shared" ca="1" si="173"/>
        <v>-1.4751309474375169</v>
      </c>
    </row>
    <row r="332" spans="1:34" x14ac:dyDescent="0.2">
      <c r="A332" s="347">
        <f t="shared" ca="1" si="151"/>
        <v>0.1</v>
      </c>
      <c r="B332" s="304">
        <f t="shared" ca="1" si="152"/>
        <v>18.499999999999957</v>
      </c>
      <c r="D332" s="306">
        <f t="shared" ca="1" si="153"/>
        <v>-1.1261917813006097</v>
      </c>
      <c r="E332" s="307">
        <f t="shared" ca="1" si="154"/>
        <v>-10.698482461153601</v>
      </c>
      <c r="F332" s="304">
        <f t="shared" ca="1" si="155"/>
        <v>10.75759428961142</v>
      </c>
      <c r="G332" s="306">
        <f t="shared" ca="1" si="156"/>
        <v>42.854513233278723</v>
      </c>
      <c r="H332" s="307">
        <f t="shared" ca="1" si="157"/>
        <v>32.828058120696461</v>
      </c>
      <c r="I332" s="304">
        <f t="shared" ca="1" si="158"/>
        <v>53.983244663849973</v>
      </c>
      <c r="J332" s="306">
        <f t="shared" ca="1" si="159"/>
        <v>1075.8331424937523</v>
      </c>
      <c r="K332" s="307">
        <f t="shared" ca="1" si="160"/>
        <v>2648.6920448907117</v>
      </c>
      <c r="L332" s="304">
        <f t="shared" ca="1" si="145"/>
        <v>2858.843559755469</v>
      </c>
      <c r="M332" s="306">
        <f t="shared" ca="1" si="161"/>
        <v>0.65368478823149123</v>
      </c>
      <c r="N332" s="304">
        <f t="shared" ca="1" si="162"/>
        <v>37.453379497567433</v>
      </c>
      <c r="P332" s="310">
        <f t="shared" ca="1" si="163"/>
        <v>23</v>
      </c>
      <c r="Q332" s="304">
        <f t="shared" ca="1" si="164"/>
        <v>0</v>
      </c>
      <c r="R332" s="306">
        <f t="shared" ca="1" si="165"/>
        <v>0</v>
      </c>
      <c r="S332" s="307">
        <f t="shared" ca="1" si="166"/>
        <v>4.2939999999999809</v>
      </c>
      <c r="T332" s="304">
        <f t="shared" ca="1" si="146"/>
        <v>42.124139999999812</v>
      </c>
      <c r="U332" s="311">
        <f t="shared" ca="1" si="147"/>
        <v>0</v>
      </c>
      <c r="V332" s="306">
        <f t="shared" ca="1" si="148"/>
        <v>0.93848034150845572</v>
      </c>
      <c r="W332" s="304">
        <f t="shared" ca="1" si="149"/>
        <v>5.9909061845458194</v>
      </c>
      <c r="Y332" s="314" t="str">
        <f t="shared" ca="1" si="167"/>
        <v/>
      </c>
      <c r="Z332" s="315" t="str">
        <f t="shared" ca="1" si="168"/>
        <v/>
      </c>
      <c r="AA332" s="316" t="str">
        <f t="shared" ca="1" si="169"/>
        <v/>
      </c>
      <c r="AC332" s="310" t="e">
        <f t="shared" ca="1" si="170"/>
        <v>#N/A</v>
      </c>
      <c r="AD332" s="323" t="e">
        <f t="shared" ca="1" si="171"/>
        <v>#N/A</v>
      </c>
      <c r="AE332" s="324">
        <f t="shared" ca="1" si="150"/>
        <v>2648.6920448907117</v>
      </c>
      <c r="AG332" s="306">
        <f t="shared" ca="1" si="172"/>
        <v>-7.5105853092316819</v>
      </c>
      <c r="AH332" s="304">
        <f t="shared" ca="1" si="173"/>
        <v>-1.4344716839472984</v>
      </c>
    </row>
    <row r="333" spans="1:34" x14ac:dyDescent="0.2">
      <c r="A333" s="347">
        <f t="shared" ca="1" si="151"/>
        <v>0.1</v>
      </c>
      <c r="B333" s="304">
        <f t="shared" ca="1" si="152"/>
        <v>18.599999999999959</v>
      </c>
      <c r="D333" s="306">
        <f t="shared" ca="1" si="153"/>
        <v>-1.1075620356942106</v>
      </c>
      <c r="E333" s="307">
        <f t="shared" ca="1" si="154"/>
        <v>-10.658431311822993</v>
      </c>
      <c r="F333" s="304">
        <f t="shared" ca="1" si="155"/>
        <v>10.71582249254624</v>
      </c>
      <c r="G333" s="306">
        <f t="shared" ca="1" si="156"/>
        <v>42.7437570297093</v>
      </c>
      <c r="H333" s="307">
        <f t="shared" ca="1" si="157"/>
        <v>31.762214989514163</v>
      </c>
      <c r="I333" s="304">
        <f t="shared" ca="1" si="158"/>
        <v>53.252859698376213</v>
      </c>
      <c r="J333" s="306">
        <f t="shared" ca="1" si="159"/>
        <v>1080.1130560069018</v>
      </c>
      <c r="K333" s="307">
        <f t="shared" ca="1" si="160"/>
        <v>2651.9215585462221</v>
      </c>
      <c r="L333" s="304">
        <f t="shared" ca="1" si="145"/>
        <v>2863.4476014830079</v>
      </c>
      <c r="M333" s="306">
        <f t="shared" ca="1" si="161"/>
        <v>0.6390603519061161</v>
      </c>
      <c r="N333" s="304">
        <f t="shared" ca="1" si="162"/>
        <v>36.615461018365629</v>
      </c>
      <c r="P333" s="310">
        <f t="shared" ca="1" si="163"/>
        <v>23</v>
      </c>
      <c r="Q333" s="304">
        <f t="shared" ca="1" si="164"/>
        <v>0</v>
      </c>
      <c r="R333" s="306">
        <f t="shared" ca="1" si="165"/>
        <v>0</v>
      </c>
      <c r="S333" s="307">
        <f t="shared" ca="1" si="166"/>
        <v>4.2939999999999809</v>
      </c>
      <c r="T333" s="304">
        <f t="shared" ca="1" si="146"/>
        <v>42.124139999999812</v>
      </c>
      <c r="U333" s="311">
        <f t="shared" ca="1" si="147"/>
        <v>0</v>
      </c>
      <c r="V333" s="306">
        <f t="shared" ca="1" si="148"/>
        <v>0.9381718913273851</v>
      </c>
      <c r="W333" s="304">
        <f t="shared" ca="1" si="149"/>
        <v>5.8279746795345604</v>
      </c>
      <c r="Y333" s="314" t="str">
        <f t="shared" ca="1" si="167"/>
        <v/>
      </c>
      <c r="Z333" s="315" t="str">
        <f t="shared" ca="1" si="168"/>
        <v/>
      </c>
      <c r="AA333" s="316" t="str">
        <f t="shared" ca="1" si="169"/>
        <v/>
      </c>
      <c r="AC333" s="310" t="e">
        <f t="shared" ca="1" si="170"/>
        <v>#N/A</v>
      </c>
      <c r="AD333" s="323" t="e">
        <f t="shared" ca="1" si="171"/>
        <v>#N/A</v>
      </c>
      <c r="AE333" s="324">
        <f t="shared" ca="1" si="150"/>
        <v>2651.9215585462221</v>
      </c>
      <c r="AG333" s="306">
        <f t="shared" ca="1" si="172"/>
        <v>-7.3607956870625806</v>
      </c>
      <c r="AH333" s="304">
        <f t="shared" ca="1" si="173"/>
        <v>-1.3951807602575328</v>
      </c>
    </row>
    <row r="334" spans="1:34" x14ac:dyDescent="0.2">
      <c r="A334" s="347">
        <f t="shared" ca="1" si="151"/>
        <v>0.1</v>
      </c>
      <c r="B334" s="304">
        <f t="shared" ca="1" si="152"/>
        <v>18.69999999999996</v>
      </c>
      <c r="D334" s="306">
        <f t="shared" ca="1" si="153"/>
        <v>-1.0893949911666041</v>
      </c>
      <c r="E334" s="307">
        <f t="shared" ca="1" si="154"/>
        <v>-10.61951231998356</v>
      </c>
      <c r="F334" s="304">
        <f t="shared" ca="1" si="155"/>
        <v>10.675243480176997</v>
      </c>
      <c r="G334" s="306">
        <f t="shared" ca="1" si="156"/>
        <v>42.634817530592642</v>
      </c>
      <c r="H334" s="307">
        <f t="shared" ca="1" si="157"/>
        <v>30.700263757515806</v>
      </c>
      <c r="I334" s="304">
        <f t="shared" ca="1" si="158"/>
        <v>52.537927829787577</v>
      </c>
      <c r="J334" s="306">
        <f t="shared" ca="1" si="159"/>
        <v>1084.3819847349168</v>
      </c>
      <c r="K334" s="307">
        <f t="shared" ca="1" si="160"/>
        <v>2655.0446824835735</v>
      </c>
      <c r="L334" s="304">
        <f t="shared" ca="1" si="145"/>
        <v>2867.951630485064</v>
      </c>
      <c r="M334" s="306">
        <f t="shared" ca="1" si="161"/>
        <v>0.62407240707736877</v>
      </c>
      <c r="N334" s="304">
        <f t="shared" ca="1" si="162"/>
        <v>35.756715036103479</v>
      </c>
      <c r="P334" s="310">
        <f t="shared" ca="1" si="163"/>
        <v>23</v>
      </c>
      <c r="Q334" s="304">
        <f t="shared" ca="1" si="164"/>
        <v>0</v>
      </c>
      <c r="R334" s="306">
        <f t="shared" ca="1" si="165"/>
        <v>0</v>
      </c>
      <c r="S334" s="307">
        <f t="shared" ca="1" si="166"/>
        <v>4.2939999999999809</v>
      </c>
      <c r="T334" s="304">
        <f t="shared" ca="1" si="146"/>
        <v>42.124139999999812</v>
      </c>
      <c r="U334" s="311">
        <f t="shared" ca="1" si="147"/>
        <v>0</v>
      </c>
      <c r="V334" s="306">
        <f t="shared" ca="1" si="148"/>
        <v>0.93787368604864496</v>
      </c>
      <c r="W334" s="304">
        <f t="shared" ca="1" si="149"/>
        <v>5.6707382369188863</v>
      </c>
      <c r="Y334" s="314" t="str">
        <f t="shared" ca="1" si="167"/>
        <v/>
      </c>
      <c r="Z334" s="315" t="str">
        <f t="shared" ca="1" si="168"/>
        <v/>
      </c>
      <c r="AA334" s="316" t="str">
        <f t="shared" ca="1" si="169"/>
        <v/>
      </c>
      <c r="AC334" s="310" t="e">
        <f t="shared" ca="1" si="170"/>
        <v>#N/A</v>
      </c>
      <c r="AD334" s="323" t="e">
        <f t="shared" ca="1" si="171"/>
        <v>#N/A</v>
      </c>
      <c r="AE334" s="324">
        <f t="shared" ca="1" si="150"/>
        <v>2655.0446824835735</v>
      </c>
      <c r="AG334" s="306">
        <f t="shared" ca="1" si="172"/>
        <v>-7.2083277851578842</v>
      </c>
      <c r="AH334" s="304">
        <f t="shared" ca="1" si="173"/>
        <v>-1.3572367674742865</v>
      </c>
    </row>
    <row r="335" spans="1:34" x14ac:dyDescent="0.2">
      <c r="A335" s="347">
        <f t="shared" ca="1" si="151"/>
        <v>0.1</v>
      </c>
      <c r="B335" s="304">
        <f t="shared" ca="1" si="152"/>
        <v>18.799999999999962</v>
      </c>
      <c r="D335" s="306">
        <f t="shared" ca="1" si="153"/>
        <v>-1.0716896327964143</v>
      </c>
      <c r="E335" s="307">
        <f t="shared" ca="1" si="154"/>
        <v>-10.581696850102313</v>
      </c>
      <c r="F335" s="304">
        <f t="shared" ca="1" si="155"/>
        <v>10.635827513480487</v>
      </c>
      <c r="G335" s="306">
        <f t="shared" ca="1" si="156"/>
        <v>42.527648567313001</v>
      </c>
      <c r="H335" s="307">
        <f t="shared" ca="1" si="157"/>
        <v>29.642094072505575</v>
      </c>
      <c r="I335" s="304">
        <f t="shared" ca="1" si="158"/>
        <v>51.838736806254737</v>
      </c>
      <c r="J335" s="306">
        <f t="shared" ca="1" si="159"/>
        <v>1088.640108039812</v>
      </c>
      <c r="K335" s="307">
        <f t="shared" ca="1" si="160"/>
        <v>2658.0618003750747</v>
      </c>
      <c r="L335" s="304">
        <f t="shared" ca="1" si="145"/>
        <v>2872.3561442561604</v>
      </c>
      <c r="M335" s="306">
        <f t="shared" ca="1" si="161"/>
        <v>0.60871481463614585</v>
      </c>
      <c r="N335" s="304">
        <f t="shared" ca="1" si="162"/>
        <v>34.876789805739392</v>
      </c>
      <c r="P335" s="310">
        <f t="shared" ca="1" si="163"/>
        <v>23</v>
      </c>
      <c r="Q335" s="304">
        <f t="shared" ca="1" si="164"/>
        <v>0</v>
      </c>
      <c r="R335" s="306">
        <f t="shared" ca="1" si="165"/>
        <v>0</v>
      </c>
      <c r="S335" s="307">
        <f t="shared" ca="1" si="166"/>
        <v>4.2939999999999809</v>
      </c>
      <c r="T335" s="304">
        <f t="shared" ca="1" si="146"/>
        <v>42.124139999999812</v>
      </c>
      <c r="U335" s="311">
        <f t="shared" ca="1" si="147"/>
        <v>0</v>
      </c>
      <c r="V335" s="306">
        <f t="shared" ca="1" si="148"/>
        <v>0.93758568061584469</v>
      </c>
      <c r="W335" s="304">
        <f t="shared" ca="1" si="149"/>
        <v>5.5191113563151042</v>
      </c>
      <c r="Y335" s="314" t="str">
        <f t="shared" ca="1" si="167"/>
        <v/>
      </c>
      <c r="Z335" s="315" t="str">
        <f t="shared" ca="1" si="168"/>
        <v/>
      </c>
      <c r="AA335" s="316" t="str">
        <f t="shared" ca="1" si="169"/>
        <v/>
      </c>
      <c r="AC335" s="310" t="e">
        <f t="shared" ca="1" si="170"/>
        <v>#N/A</v>
      </c>
      <c r="AD335" s="323" t="e">
        <f t="shared" ca="1" si="171"/>
        <v>#N/A</v>
      </c>
      <c r="AE335" s="324">
        <f t="shared" ca="1" si="150"/>
        <v>2658.0618003750747</v>
      </c>
      <c r="AG335" s="306">
        <f t="shared" ca="1" si="172"/>
        <v>-7.0530413274850394</v>
      </c>
      <c r="AH335" s="304">
        <f t="shared" ca="1" si="173"/>
        <v>-1.3206190584347721</v>
      </c>
    </row>
    <row r="336" spans="1:34" x14ac:dyDescent="0.2">
      <c r="A336" s="347">
        <f t="shared" ca="1" si="151"/>
        <v>0.1</v>
      </c>
      <c r="B336" s="304">
        <f t="shared" ca="1" si="152"/>
        <v>18.899999999999963</v>
      </c>
      <c r="D336" s="306">
        <f t="shared" ca="1" si="153"/>
        <v>-1.0544453520737254</v>
      </c>
      <c r="E336" s="307">
        <f t="shared" ca="1" si="154"/>
        <v>-10.544956419492921</v>
      </c>
      <c r="F336" s="304">
        <f t="shared" ca="1" si="155"/>
        <v>10.597545040692907</v>
      </c>
      <c r="G336" s="306">
        <f t="shared" ca="1" si="156"/>
        <v>42.422204032105626</v>
      </c>
      <c r="H336" s="307">
        <f t="shared" ca="1" si="157"/>
        <v>28.587598430556284</v>
      </c>
      <c r="I336" s="304">
        <f t="shared" ca="1" si="158"/>
        <v>51.155587954478079</v>
      </c>
      <c r="J336" s="306">
        <f t="shared" ca="1" si="159"/>
        <v>1092.8876006697831</v>
      </c>
      <c r="K336" s="307">
        <f t="shared" ca="1" si="160"/>
        <v>2660.9732850002279</v>
      </c>
      <c r="L336" s="304">
        <f t="shared" ca="1" si="145"/>
        <v>2876.6616295947392</v>
      </c>
      <c r="M336" s="306">
        <f t="shared" ca="1" si="161"/>
        <v>0.59298184140495125</v>
      </c>
      <c r="N336" s="304">
        <f t="shared" ca="1" si="162"/>
        <v>33.975356840399634</v>
      </c>
      <c r="P336" s="310">
        <f t="shared" ca="1" si="163"/>
        <v>23</v>
      </c>
      <c r="Q336" s="304">
        <f t="shared" ca="1" si="164"/>
        <v>0</v>
      </c>
      <c r="R336" s="306">
        <f t="shared" ca="1" si="165"/>
        <v>0</v>
      </c>
      <c r="S336" s="307">
        <f t="shared" ca="1" si="166"/>
        <v>4.2939999999999809</v>
      </c>
      <c r="T336" s="304">
        <f t="shared" ca="1" si="146"/>
        <v>42.124139999999812</v>
      </c>
      <c r="U336" s="311">
        <f t="shared" ca="1" si="147"/>
        <v>0</v>
      </c>
      <c r="V336" s="306">
        <f t="shared" ca="1" si="148"/>
        <v>0.93730783134253659</v>
      </c>
      <c r="W336" s="304">
        <f t="shared" ca="1" si="149"/>
        <v>5.3730115871656432</v>
      </c>
      <c r="Y336" s="314" t="str">
        <f t="shared" ca="1" si="167"/>
        <v/>
      </c>
      <c r="Z336" s="315" t="str">
        <f t="shared" ca="1" si="168"/>
        <v/>
      </c>
      <c r="AA336" s="316" t="str">
        <f t="shared" ca="1" si="169"/>
        <v/>
      </c>
      <c r="AC336" s="310" t="e">
        <f t="shared" ca="1" si="170"/>
        <v>#N/A</v>
      </c>
      <c r="AD336" s="323" t="e">
        <f t="shared" ca="1" si="171"/>
        <v>#N/A</v>
      </c>
      <c r="AE336" s="324">
        <f t="shared" ca="1" si="150"/>
        <v>2660.9732850002279</v>
      </c>
      <c r="AG336" s="306">
        <f t="shared" ca="1" si="172"/>
        <v>-6.8947990164062709</v>
      </c>
      <c r="AH336" s="304">
        <f t="shared" ca="1" si="173"/>
        <v>-1.2853077215452093</v>
      </c>
    </row>
    <row r="337" spans="1:34" x14ac:dyDescent="0.2">
      <c r="A337" s="347">
        <f t="shared" ca="1" si="151"/>
        <v>0.1</v>
      </c>
      <c r="B337" s="304">
        <f t="shared" ca="1" si="152"/>
        <v>18.999999999999964</v>
      </c>
      <c r="D337" s="306">
        <f t="shared" ca="1" si="153"/>
        <v>-1.0376619332218571</v>
      </c>
      <c r="E337" s="307">
        <f t="shared" ca="1" si="154"/>
        <v>-10.509262646305952</v>
      </c>
      <c r="F337" s="304">
        <f t="shared" ca="1" si="155"/>
        <v>10.560366644046944</v>
      </c>
      <c r="G337" s="306">
        <f t="shared" ca="1" si="156"/>
        <v>42.318437838783439</v>
      </c>
      <c r="H337" s="307">
        <f t="shared" ca="1" si="157"/>
        <v>27.536672165925687</v>
      </c>
      <c r="I337" s="304">
        <f t="shared" ca="1" si="158"/>
        <v>50.48879573815011</v>
      </c>
      <c r="J337" s="306">
        <f t="shared" ca="1" si="159"/>
        <v>1097.1246327633276</v>
      </c>
      <c r="K337" s="307">
        <f t="shared" ca="1" si="160"/>
        <v>2663.779498530052</v>
      </c>
      <c r="L337" s="304">
        <f t="shared" ca="1" si="145"/>
        <v>2880.8685628825697</v>
      </c>
      <c r="M337" s="306">
        <f t="shared" ca="1" si="161"/>
        <v>0.57686822809502891</v>
      </c>
      <c r="N337" s="304">
        <f t="shared" ca="1" si="162"/>
        <v>33.052114805035259</v>
      </c>
      <c r="P337" s="310">
        <f t="shared" ca="1" si="163"/>
        <v>23</v>
      </c>
      <c r="Q337" s="304">
        <f t="shared" ca="1" si="164"/>
        <v>0</v>
      </c>
      <c r="R337" s="306">
        <f t="shared" ca="1" si="165"/>
        <v>0</v>
      </c>
      <c r="S337" s="307">
        <f t="shared" ca="1" si="166"/>
        <v>4.2939999999999809</v>
      </c>
      <c r="T337" s="304">
        <f t="shared" ca="1" si="146"/>
        <v>42.124139999999812</v>
      </c>
      <c r="U337" s="311">
        <f t="shared" ca="1" si="147"/>
        <v>0</v>
      </c>
      <c r="V337" s="306">
        <f t="shared" ca="1" si="148"/>
        <v>0.93704009587977533</v>
      </c>
      <c r="W337" s="304">
        <f t="shared" ca="1" si="149"/>
        <v>5.2323594234242998</v>
      </c>
      <c r="Y337" s="314" t="str">
        <f t="shared" ca="1" si="167"/>
        <v/>
      </c>
      <c r="Z337" s="315" t="str">
        <f t="shared" ca="1" si="168"/>
        <v/>
      </c>
      <c r="AA337" s="316" t="str">
        <f t="shared" ca="1" si="169"/>
        <v/>
      </c>
      <c r="AC337" s="310">
        <f t="shared" ca="1" si="170"/>
        <v>18.999999999999964</v>
      </c>
      <c r="AD337" s="323">
        <f t="shared" ca="1" si="171"/>
        <v>1097.1246327633276</v>
      </c>
      <c r="AE337" s="324">
        <f t="shared" ca="1" si="150"/>
        <v>2663.779498530052</v>
      </c>
      <c r="AG337" s="306">
        <f t="shared" ca="1" si="172"/>
        <v>-6.7334674539924535</v>
      </c>
      <c r="AH337" s="304">
        <f t="shared" ca="1" si="173"/>
        <v>-1.251283555464757</v>
      </c>
    </row>
    <row r="338" spans="1:34" x14ac:dyDescent="0.2">
      <c r="A338" s="347">
        <f t="shared" ca="1" si="151"/>
        <v>0.1</v>
      </c>
      <c r="B338" s="304">
        <f t="shared" ca="1" si="152"/>
        <v>19.099999999999966</v>
      </c>
      <c r="D338" s="306">
        <f t="shared" ca="1" si="153"/>
        <v>-1.0213395379202361</v>
      </c>
      <c r="E338" s="307">
        <f t="shared" ca="1" si="154"/>
        <v>-10.474587197971486</v>
      </c>
      <c r="F338" s="304">
        <f t="shared" ca="1" si="155"/>
        <v>10.524262987004233</v>
      </c>
      <c r="G338" s="306">
        <f t="shared" ca="1" si="156"/>
        <v>42.216303884991412</v>
      </c>
      <c r="H338" s="307">
        <f t="shared" ca="1" si="157"/>
        <v>26.489213446128538</v>
      </c>
      <c r="I338" s="304">
        <f t="shared" ca="1" si="158"/>
        <v>49.838687208879186</v>
      </c>
      <c r="J338" s="306">
        <f t="shared" ca="1" si="159"/>
        <v>1101.3513698495162</v>
      </c>
      <c r="K338" s="307">
        <f t="shared" ca="1" si="160"/>
        <v>2666.4807928106547</v>
      </c>
      <c r="L338" s="304">
        <f t="shared" ca="1" si="145"/>
        <v>2884.9774103617424</v>
      </c>
      <c r="M338" s="306">
        <f t="shared" ca="1" si="161"/>
        <v>0.56036926190205627</v>
      </c>
      <c r="N338" s="304">
        <f t="shared" ca="1" si="162"/>
        <v>32.106793675848898</v>
      </c>
      <c r="P338" s="310">
        <f t="shared" ca="1" si="163"/>
        <v>23</v>
      </c>
      <c r="Q338" s="304">
        <f t="shared" ca="1" si="164"/>
        <v>0</v>
      </c>
      <c r="R338" s="306">
        <f t="shared" ca="1" si="165"/>
        <v>0</v>
      </c>
      <c r="S338" s="307">
        <f t="shared" ca="1" si="166"/>
        <v>4.2939999999999809</v>
      </c>
      <c r="T338" s="304">
        <f t="shared" ca="1" si="146"/>
        <v>42.124139999999812</v>
      </c>
      <c r="U338" s="311">
        <f t="shared" ca="1" si="147"/>
        <v>0</v>
      </c>
      <c r="V338" s="306">
        <f t="shared" ca="1" si="148"/>
        <v>0.93678243318397292</v>
      </c>
      <c r="W338" s="304">
        <f t="shared" ca="1" si="149"/>
        <v>5.09707820140257</v>
      </c>
      <c r="Y338" s="314" t="str">
        <f t="shared" ca="1" si="167"/>
        <v/>
      </c>
      <c r="Z338" s="315" t="str">
        <f t="shared" ca="1" si="168"/>
        <v/>
      </c>
      <c r="AA338" s="316" t="str">
        <f t="shared" ca="1" si="169"/>
        <v/>
      </c>
      <c r="AC338" s="310" t="e">
        <f t="shared" ca="1" si="170"/>
        <v>#N/A</v>
      </c>
      <c r="AD338" s="323" t="e">
        <f t="shared" ca="1" si="171"/>
        <v>#N/A</v>
      </c>
      <c r="AE338" s="324">
        <f t="shared" ca="1" si="150"/>
        <v>2666.4807928106547</v>
      </c>
      <c r="AG338" s="306">
        <f t="shared" ca="1" si="172"/>
        <v>-6.5689181657606328</v>
      </c>
      <c r="AH338" s="304">
        <f t="shared" ca="1" si="173"/>
        <v>-1.2185280445794884</v>
      </c>
    </row>
    <row r="339" spans="1:34" x14ac:dyDescent="0.2">
      <c r="A339" s="347">
        <f t="shared" ca="1" si="151"/>
        <v>0.1</v>
      </c>
      <c r="B339" s="304">
        <f t="shared" ca="1" si="152"/>
        <v>19.199999999999967</v>
      </c>
      <c r="D339" s="306">
        <f t="shared" ca="1" si="153"/>
        <v>-1.0054786882303806</v>
      </c>
      <c r="E339" s="307">
        <f t="shared" ca="1" si="154"/>
        <v>-10.440901740252464</v>
      </c>
      <c r="F339" s="304">
        <f t="shared" ca="1" si="155"/>
        <v>10.489204762139616</v>
      </c>
      <c r="G339" s="306">
        <f t="shared" ca="1" si="156"/>
        <v>42.115756016168376</v>
      </c>
      <c r="H339" s="307">
        <f t="shared" ca="1" si="157"/>
        <v>25.445123272103292</v>
      </c>
      <c r="I339" s="304">
        <f t="shared" ca="1" si="158"/>
        <v>49.205601339135718</v>
      </c>
      <c r="J339" s="306">
        <f t="shared" ca="1" si="159"/>
        <v>1105.5679728445741</v>
      </c>
      <c r="K339" s="307">
        <f t="shared" ca="1" si="160"/>
        <v>2669.0775096465663</v>
      </c>
      <c r="L339" s="304">
        <f t="shared" ca="1" si="145"/>
        <v>2888.9886284097379</v>
      </c>
      <c r="M339" s="306">
        <f t="shared" ca="1" si="161"/>
        <v>0.54348085353042985</v>
      </c>
      <c r="N339" s="304">
        <f t="shared" ca="1" si="162"/>
        <v>31.139159153461296</v>
      </c>
      <c r="P339" s="310">
        <f t="shared" ca="1" si="163"/>
        <v>23</v>
      </c>
      <c r="Q339" s="304">
        <f t="shared" ca="1" si="164"/>
        <v>0</v>
      </c>
      <c r="R339" s="306">
        <f t="shared" ca="1" si="165"/>
        <v>0</v>
      </c>
      <c r="S339" s="307">
        <f t="shared" ca="1" si="166"/>
        <v>4.2939999999999809</v>
      </c>
      <c r="T339" s="304">
        <f t="shared" ca="1" si="146"/>
        <v>42.124139999999812</v>
      </c>
      <c r="U339" s="311">
        <f t="shared" ca="1" si="147"/>
        <v>0</v>
      </c>
      <c r="V339" s="306">
        <f t="shared" ca="1" si="148"/>
        <v>0.93653480348499463</v>
      </c>
      <c r="W339" s="304">
        <f t="shared" ca="1" si="149"/>
        <v>4.9670940005547237</v>
      </c>
      <c r="Y339" s="314" t="str">
        <f t="shared" ca="1" si="167"/>
        <v/>
      </c>
      <c r="Z339" s="315" t="str">
        <f t="shared" ca="1" si="168"/>
        <v/>
      </c>
      <c r="AA339" s="316" t="str">
        <f t="shared" ca="1" si="169"/>
        <v/>
      </c>
      <c r="AC339" s="310" t="e">
        <f t="shared" ca="1" si="170"/>
        <v>#N/A</v>
      </c>
      <c r="AD339" s="323" t="e">
        <f t="shared" ca="1" si="171"/>
        <v>#N/A</v>
      </c>
      <c r="AE339" s="324">
        <f t="shared" ca="1" si="150"/>
        <v>2669.0775096465663</v>
      </c>
      <c r="AG339" s="306">
        <f t="shared" ca="1" si="172"/>
        <v>-6.401028728601478</v>
      </c>
      <c r="AH339" s="304">
        <f t="shared" ca="1" si="173"/>
        <v>-1.1870233352125275</v>
      </c>
    </row>
    <row r="340" spans="1:34" x14ac:dyDescent="0.2">
      <c r="A340" s="347">
        <f t="shared" ca="1" si="151"/>
        <v>0.1</v>
      </c>
      <c r="B340" s="304">
        <f t="shared" ca="1" si="152"/>
        <v>19.299999999999969</v>
      </c>
      <c r="D340" s="306">
        <f t="shared" ca="1" si="153"/>
        <v>-0.99008024752758372</v>
      </c>
      <c r="E340" s="307">
        <f t="shared" ca="1" si="154"/>
        <v>-10.408177887105776</v>
      </c>
      <c r="F340" s="304">
        <f t="shared" ca="1" si="155"/>
        <v>10.45516263987232</v>
      </c>
      <c r="G340" s="306">
        <f t="shared" ca="1" si="156"/>
        <v>42.01674799141562</v>
      </c>
      <c r="H340" s="307">
        <f t="shared" ca="1" si="157"/>
        <v>24.404305483392715</v>
      </c>
      <c r="I340" s="304">
        <f t="shared" ca="1" si="158"/>
        <v>48.589888226881939</v>
      </c>
      <c r="J340" s="306">
        <f t="shared" ca="1" si="159"/>
        <v>1109.7745980449533</v>
      </c>
      <c r="K340" s="307">
        <f t="shared" ca="1" si="160"/>
        <v>2671.5699810843412</v>
      </c>
      <c r="L340" s="304">
        <f t="shared" ca="1" si="145"/>
        <v>2892.9026638130817</v>
      </c>
      <c r="M340" s="306">
        <f t="shared" ca="1" si="161"/>
        <v>0.52619961831912287</v>
      </c>
      <c r="N340" s="304">
        <f t="shared" ca="1" si="162"/>
        <v>30.149017311080538</v>
      </c>
      <c r="P340" s="310">
        <f t="shared" ca="1" si="163"/>
        <v>23</v>
      </c>
      <c r="Q340" s="304">
        <f t="shared" ca="1" si="164"/>
        <v>0</v>
      </c>
      <c r="R340" s="306">
        <f t="shared" ca="1" si="165"/>
        <v>0</v>
      </c>
      <c r="S340" s="307">
        <f t="shared" ca="1" si="166"/>
        <v>4.2939999999999809</v>
      </c>
      <c r="T340" s="304">
        <f t="shared" ca="1" si="146"/>
        <v>42.124139999999812</v>
      </c>
      <c r="U340" s="311">
        <f t="shared" ca="1" si="147"/>
        <v>0</v>
      </c>
      <c r="V340" s="306">
        <f t="shared" ca="1" si="148"/>
        <v>0.9362971682544422</v>
      </c>
      <c r="W340" s="304">
        <f t="shared" ca="1" si="149"/>
        <v>4.8423355469879041</v>
      </c>
      <c r="Y340" s="314" t="str">
        <f t="shared" ca="1" si="167"/>
        <v/>
      </c>
      <c r="Z340" s="315" t="str">
        <f t="shared" ca="1" si="168"/>
        <v/>
      </c>
      <c r="AA340" s="316" t="str">
        <f t="shared" ca="1" si="169"/>
        <v/>
      </c>
      <c r="AC340" s="310" t="e">
        <f t="shared" ca="1" si="170"/>
        <v>#N/A</v>
      </c>
      <c r="AD340" s="323" t="e">
        <f t="shared" ca="1" si="171"/>
        <v>#N/A</v>
      </c>
      <c r="AE340" s="324">
        <f t="shared" ca="1" si="150"/>
        <v>2671.5699810843412</v>
      </c>
      <c r="AG340" s="306">
        <f t="shared" ca="1" si="172"/>
        <v>-6.2296840029243201</v>
      </c>
      <c r="AH340" s="304">
        <f t="shared" ca="1" si="173"/>
        <v>-1.1567522125185714</v>
      </c>
    </row>
    <row r="341" spans="1:34" x14ac:dyDescent="0.2">
      <c r="A341" s="347">
        <f t="shared" ca="1" si="151"/>
        <v>0.1</v>
      </c>
      <c r="B341" s="304">
        <f t="shared" ca="1" si="152"/>
        <v>19.39999999999997</v>
      </c>
      <c r="D341" s="306">
        <f t="shared" ca="1" si="153"/>
        <v>-0.97514539924508792</v>
      </c>
      <c r="E341" s="307">
        <f t="shared" ca="1" si="154"/>
        <v>-10.37638715158927</v>
      </c>
      <c r="F341" s="304">
        <f t="shared" ca="1" si="155"/>
        <v>10.42210721828056</v>
      </c>
      <c r="G341" s="306">
        <f t="shared" ca="1" si="156"/>
        <v>41.91923345149111</v>
      </c>
      <c r="H341" s="307">
        <f t="shared" ca="1" si="157"/>
        <v>23.366666768233788</v>
      </c>
      <c r="I341" s="304">
        <f t="shared" ca="1" si="158"/>
        <v>47.991908161879671</v>
      </c>
      <c r="J341" s="306">
        <f t="shared" ca="1" si="159"/>
        <v>1113.9713971170986</v>
      </c>
      <c r="K341" s="307">
        <f t="shared" ca="1" si="160"/>
        <v>2673.9585296969226</v>
      </c>
      <c r="L341" s="304">
        <f t="shared" ca="1" si="145"/>
        <v>2896.7199540400775</v>
      </c>
      <c r="M341" s="306">
        <f t="shared" ca="1" si="161"/>
        <v>0.50852296100913907</v>
      </c>
      <c r="N341" s="304">
        <f t="shared" ca="1" si="162"/>
        <v>29.136219451319391</v>
      </c>
      <c r="P341" s="310">
        <f t="shared" ca="1" si="163"/>
        <v>23</v>
      </c>
      <c r="Q341" s="304">
        <f t="shared" ca="1" si="164"/>
        <v>0</v>
      </c>
      <c r="R341" s="306">
        <f t="shared" ca="1" si="165"/>
        <v>0</v>
      </c>
      <c r="S341" s="307">
        <f t="shared" ca="1" si="166"/>
        <v>4.2939999999999809</v>
      </c>
      <c r="T341" s="304">
        <f t="shared" ca="1" si="146"/>
        <v>42.124139999999812</v>
      </c>
      <c r="U341" s="311">
        <f t="shared" ca="1" si="147"/>
        <v>0</v>
      </c>
      <c r="V341" s="306">
        <f t="shared" ca="1" si="148"/>
        <v>0.93606949017406416</v>
      </c>
      <c r="W341" s="304">
        <f t="shared" ca="1" si="149"/>
        <v>4.7227341194922223</v>
      </c>
      <c r="Y341" s="314" t="str">
        <f t="shared" ca="1" si="167"/>
        <v/>
      </c>
      <c r="Z341" s="315" t="str">
        <f t="shared" ca="1" si="168"/>
        <v/>
      </c>
      <c r="AA341" s="316" t="str">
        <f t="shared" ca="1" si="169"/>
        <v/>
      </c>
      <c r="AC341" s="310" t="e">
        <f t="shared" ca="1" si="170"/>
        <v>#N/A</v>
      </c>
      <c r="AD341" s="323" t="e">
        <f t="shared" ca="1" si="171"/>
        <v>#N/A</v>
      </c>
      <c r="AE341" s="324">
        <f t="shared" ca="1" si="150"/>
        <v>2673.9585296969226</v>
      </c>
      <c r="AG341" s="306">
        <f t="shared" ca="1" si="172"/>
        <v>-6.0547774669224461</v>
      </c>
      <c r="AH341" s="304">
        <f t="shared" ca="1" si="173"/>
        <v>-1.1276980780130241</v>
      </c>
    </row>
    <row r="342" spans="1:34" x14ac:dyDescent="0.2">
      <c r="A342" s="347">
        <f t="shared" ca="1" si="151"/>
        <v>0.1</v>
      </c>
      <c r="B342" s="304">
        <f t="shared" ca="1" si="152"/>
        <v>19.499999999999972</v>
      </c>
      <c r="D342" s="306">
        <f t="shared" ca="1" si="153"/>
        <v>-0.96067562324626676</v>
      </c>
      <c r="E342" s="307">
        <f t="shared" ca="1" si="154"/>
        <v>-10.345500898095796</v>
      </c>
      <c r="F342" s="304">
        <f t="shared" ca="1" si="155"/>
        <v>10.390008974279114</v>
      </c>
      <c r="G342" s="306">
        <f t="shared" ca="1" si="156"/>
        <v>41.823165889166482</v>
      </c>
      <c r="H342" s="307">
        <f t="shared" ca="1" si="157"/>
        <v>22.332116678424207</v>
      </c>
      <c r="I342" s="304">
        <f t="shared" ca="1" si="158"/>
        <v>47.412030544277386</v>
      </c>
      <c r="J342" s="306">
        <f t="shared" ca="1" si="159"/>
        <v>1118.1585170841315</v>
      </c>
      <c r="K342" s="307">
        <f t="shared" ca="1" si="160"/>
        <v>2676.2434688692556</v>
      </c>
      <c r="L342" s="304">
        <f t="shared" ca="1" si="145"/>
        <v>2900.4409275131138</v>
      </c>
      <c r="M342" s="306">
        <f t="shared" ca="1" si="161"/>
        <v>0.4904491635443945</v>
      </c>
      <c r="N342" s="304">
        <f t="shared" ca="1" si="162"/>
        <v>28.100667136815279</v>
      </c>
      <c r="P342" s="310">
        <f t="shared" ca="1" si="163"/>
        <v>23</v>
      </c>
      <c r="Q342" s="304">
        <f t="shared" ca="1" si="164"/>
        <v>0</v>
      </c>
      <c r="R342" s="306">
        <f t="shared" ca="1" si="165"/>
        <v>0</v>
      </c>
      <c r="S342" s="307">
        <f t="shared" ca="1" si="166"/>
        <v>4.2939999999999809</v>
      </c>
      <c r="T342" s="304">
        <f t="shared" ca="1" si="146"/>
        <v>42.124139999999812</v>
      </c>
      <c r="U342" s="311">
        <f t="shared" ca="1" si="147"/>
        <v>0</v>
      </c>
      <c r="V342" s="306">
        <f t="shared" ca="1" si="148"/>
        <v>0.93585173310424741</v>
      </c>
      <c r="W342" s="304">
        <f t="shared" ca="1" si="149"/>
        <v>4.6082234578944394</v>
      </c>
      <c r="Y342" s="314" t="str">
        <f t="shared" ca="1" si="167"/>
        <v/>
      </c>
      <c r="Z342" s="315" t="str">
        <f t="shared" ca="1" si="168"/>
        <v/>
      </c>
      <c r="AA342" s="316" t="str">
        <f t="shared" ca="1" si="169"/>
        <v/>
      </c>
      <c r="AC342" s="310" t="e">
        <f t="shared" ca="1" si="170"/>
        <v>#N/A</v>
      </c>
      <c r="AD342" s="323" t="e">
        <f t="shared" ca="1" si="171"/>
        <v>#N/A</v>
      </c>
      <c r="AE342" s="324">
        <f t="shared" ca="1" si="150"/>
        <v>2676.2434688692556</v>
      </c>
      <c r="AG342" s="306">
        <f t="shared" ca="1" si="172"/>
        <v>-5.8762126483290782</v>
      </c>
      <c r="AH342" s="304">
        <f t="shared" ca="1" si="173"/>
        <v>-1.0998449276879934</v>
      </c>
    </row>
    <row r="343" spans="1:34" x14ac:dyDescent="0.2">
      <c r="A343" s="347">
        <f t="shared" ca="1" si="151"/>
        <v>0.1</v>
      </c>
      <c r="B343" s="304">
        <f t="shared" ca="1" si="152"/>
        <v>19.599999999999973</v>
      </c>
      <c r="D343" s="306">
        <f t="shared" ca="1" si="153"/>
        <v>-0.94667266965424623</v>
      </c>
      <c r="E343" s="307">
        <f t="shared" ca="1" si="154"/>
        <v>-10.315490296239631</v>
      </c>
      <c r="F343" s="304">
        <f t="shared" ca="1" si="155"/>
        <v>10.358838216483752</v>
      </c>
      <c r="G343" s="306">
        <f t="shared" ca="1" si="156"/>
        <v>41.728498622201059</v>
      </c>
      <c r="H343" s="307">
        <f t="shared" ca="1" si="157"/>
        <v>21.300567648800243</v>
      </c>
      <c r="I343" s="304">
        <f t="shared" ca="1" si="158"/>
        <v>46.850632647000097</v>
      </c>
      <c r="J343" s="306">
        <f t="shared" ca="1" si="159"/>
        <v>1122.3361003097</v>
      </c>
      <c r="K343" s="307">
        <f t="shared" ca="1" si="160"/>
        <v>2678.4251030856167</v>
      </c>
      <c r="L343" s="304">
        <f t="shared" ca="1" si="145"/>
        <v>2904.0660038810379</v>
      </c>
      <c r="M343" s="306">
        <f t="shared" ca="1" si="161"/>
        <v>0.47197747513580124</v>
      </c>
      <c r="N343" s="304">
        <f t="shared" ca="1" si="162"/>
        <v>27.042317350522161</v>
      </c>
      <c r="P343" s="310">
        <f t="shared" ca="1" si="163"/>
        <v>23</v>
      </c>
      <c r="Q343" s="304">
        <f t="shared" ca="1" si="164"/>
        <v>0</v>
      </c>
      <c r="R343" s="306">
        <f t="shared" ca="1" si="165"/>
        <v>0</v>
      </c>
      <c r="S343" s="307">
        <f t="shared" ca="1" si="166"/>
        <v>4.2939999999999809</v>
      </c>
      <c r="T343" s="304">
        <f t="shared" ca="1" si="146"/>
        <v>42.124139999999812</v>
      </c>
      <c r="U343" s="311">
        <f t="shared" ca="1" si="147"/>
        <v>0</v>
      </c>
      <c r="V343" s="306">
        <f t="shared" ca="1" si="148"/>
        <v>0.93564386205253203</v>
      </c>
      <c r="W343" s="304">
        <f t="shared" ca="1" si="149"/>
        <v>4.4987396735474423</v>
      </c>
      <c r="Y343" s="314" t="str">
        <f t="shared" ca="1" si="167"/>
        <v/>
      </c>
      <c r="Z343" s="315" t="str">
        <f t="shared" ca="1" si="168"/>
        <v/>
      </c>
      <c r="AA343" s="316" t="str">
        <f t="shared" ca="1" si="169"/>
        <v/>
      </c>
      <c r="AC343" s="310" t="e">
        <f t="shared" ca="1" si="170"/>
        <v>#N/A</v>
      </c>
      <c r="AD343" s="323" t="e">
        <f t="shared" ca="1" si="171"/>
        <v>#N/A</v>
      </c>
      <c r="AE343" s="324">
        <f t="shared" ca="1" si="150"/>
        <v>2678.4251030856167</v>
      </c>
      <c r="AG343" s="306">
        <f t="shared" ca="1" si="172"/>
        <v>-5.6939046460867049</v>
      </c>
      <c r="AH343" s="304">
        <f t="shared" ca="1" si="173"/>
        <v>-1.073177330669413</v>
      </c>
    </row>
    <row r="344" spans="1:34" x14ac:dyDescent="0.2">
      <c r="A344" s="347">
        <f t="shared" ca="1" si="151"/>
        <v>0.1</v>
      </c>
      <c r="B344" s="304">
        <f t="shared" ca="1" si="152"/>
        <v>19.699999999999974</v>
      </c>
      <c r="D344" s="306">
        <f t="shared" ca="1" si="153"/>
        <v>-0.93313852998821478</v>
      </c>
      <c r="E344" s="307">
        <f t="shared" ca="1" si="154"/>
        <v>-10.286326276765228</v>
      </c>
      <c r="F344" s="304">
        <f t="shared" ca="1" si="155"/>
        <v>10.328565040131149</v>
      </c>
      <c r="G344" s="306">
        <f t="shared" ca="1" si="156"/>
        <v>41.63518476920224</v>
      </c>
      <c r="H344" s="307">
        <f t="shared" ca="1" si="157"/>
        <v>20.271935021123721</v>
      </c>
      <c r="I344" s="304">
        <f t="shared" ca="1" si="158"/>
        <v>46.308098214742877</v>
      </c>
      <c r="J344" s="306">
        <f t="shared" ca="1" si="159"/>
        <v>1126.5042844792702</v>
      </c>
      <c r="K344" s="307">
        <f t="shared" ca="1" si="160"/>
        <v>2680.5037282191129</v>
      </c>
      <c r="L344" s="304">
        <f t="shared" ca="1" si="145"/>
        <v>2907.5955942920805</v>
      </c>
      <c r="M344" s="306">
        <f t="shared" ca="1" si="161"/>
        <v>0.45310820364478971</v>
      </c>
      <c r="N344" s="304">
        <f t="shared" ca="1" si="162"/>
        <v>25.961187731600674</v>
      </c>
      <c r="P344" s="310">
        <f t="shared" ca="1" si="163"/>
        <v>23</v>
      </c>
      <c r="Q344" s="304">
        <f t="shared" ca="1" si="164"/>
        <v>0</v>
      </c>
      <c r="R344" s="306">
        <f t="shared" ca="1" si="165"/>
        <v>0</v>
      </c>
      <c r="S344" s="307">
        <f t="shared" ca="1" si="166"/>
        <v>4.2939999999999809</v>
      </c>
      <c r="T344" s="304">
        <f t="shared" ca="1" si="146"/>
        <v>42.124139999999812</v>
      </c>
      <c r="U344" s="311">
        <f t="shared" ca="1" si="147"/>
        <v>0</v>
      </c>
      <c r="V344" s="306">
        <f t="shared" ca="1" si="148"/>
        <v>0.93544584314210522</v>
      </c>
      <c r="W344" s="304">
        <f t="shared" ca="1" si="149"/>
        <v>4.3942211617766676</v>
      </c>
      <c r="Y344" s="314" t="str">
        <f t="shared" ca="1" si="167"/>
        <v/>
      </c>
      <c r="Z344" s="315" t="str">
        <f t="shared" ca="1" si="168"/>
        <v/>
      </c>
      <c r="AA344" s="316" t="str">
        <f t="shared" ca="1" si="169"/>
        <v/>
      </c>
      <c r="AC344" s="310" t="e">
        <f t="shared" ca="1" si="170"/>
        <v>#N/A</v>
      </c>
      <c r="AD344" s="323" t="e">
        <f t="shared" ca="1" si="171"/>
        <v>#N/A</v>
      </c>
      <c r="AE344" s="324">
        <f t="shared" ca="1" si="150"/>
        <v>2680.5037282191129</v>
      </c>
      <c r="AG344" s="306">
        <f t="shared" ca="1" si="172"/>
        <v>-5.507781730997138</v>
      </c>
      <c r="AH344" s="304">
        <f t="shared" ca="1" si="173"/>
        <v>-1.0476804083715563</v>
      </c>
    </row>
    <row r="345" spans="1:34" x14ac:dyDescent="0.2">
      <c r="A345" s="347">
        <f t="shared" ca="1" si="151"/>
        <v>0.1</v>
      </c>
      <c r="B345" s="304">
        <f t="shared" ca="1" si="152"/>
        <v>19.799999999999976</v>
      </c>
      <c r="D345" s="306">
        <f t="shared" ca="1" si="153"/>
        <v>-0.92007540548217492</v>
      </c>
      <c r="E345" s="307">
        <f t="shared" ca="1" si="154"/>
        <v>-10.257979489892056</v>
      </c>
      <c r="F345" s="304">
        <f t="shared" ca="1" si="155"/>
        <v>10.29915928446683</v>
      </c>
      <c r="G345" s="306">
        <f t="shared" ca="1" si="156"/>
        <v>41.543177228654024</v>
      </c>
      <c r="H345" s="307">
        <f t="shared" ca="1" si="157"/>
        <v>19.246137072134516</v>
      </c>
      <c r="I345" s="304">
        <f t="shared" ca="1" si="158"/>
        <v>45.784815894035752</v>
      </c>
      <c r="J345" s="306">
        <f t="shared" ca="1" si="159"/>
        <v>1130.663202579163</v>
      </c>
      <c r="K345" s="307">
        <f t="shared" ca="1" si="160"/>
        <v>2682.4796318237759</v>
      </c>
      <c r="L345" s="304">
        <f t="shared" ca="1" si="145"/>
        <v>2911.0301016677909</v>
      </c>
      <c r="M345" s="306">
        <f t="shared" ca="1" si="161"/>
        <v>0.43384280716090085</v>
      </c>
      <c r="N345" s="304">
        <f t="shared" ca="1" si="162"/>
        <v>24.857361822427666</v>
      </c>
      <c r="P345" s="310">
        <f t="shared" ca="1" si="163"/>
        <v>23</v>
      </c>
      <c r="Q345" s="304">
        <f t="shared" ca="1" si="164"/>
        <v>0</v>
      </c>
      <c r="R345" s="306">
        <f t="shared" ca="1" si="165"/>
        <v>0</v>
      </c>
      <c r="S345" s="307">
        <f t="shared" ca="1" si="166"/>
        <v>4.2939999999999809</v>
      </c>
      <c r="T345" s="304">
        <f t="shared" ca="1" si="146"/>
        <v>42.124139999999812</v>
      </c>
      <c r="U345" s="311">
        <f t="shared" ca="1" si="147"/>
        <v>0</v>
      </c>
      <c r="V345" s="306">
        <f t="shared" ca="1" si="148"/>
        <v>0.93525764358022156</v>
      </c>
      <c r="W345" s="304">
        <f t="shared" ca="1" si="149"/>
        <v>4.2946085161136907</v>
      </c>
      <c r="Y345" s="314" t="str">
        <f t="shared" ca="1" si="167"/>
        <v/>
      </c>
      <c r="Z345" s="315" t="str">
        <f t="shared" ca="1" si="168"/>
        <v/>
      </c>
      <c r="AA345" s="316" t="str">
        <f t="shared" ca="1" si="169"/>
        <v/>
      </c>
      <c r="AC345" s="310" t="e">
        <f t="shared" ca="1" si="170"/>
        <v>#N/A</v>
      </c>
      <c r="AD345" s="323" t="e">
        <f t="shared" ca="1" si="171"/>
        <v>#N/A</v>
      </c>
      <c r="AE345" s="324">
        <f t="shared" ca="1" si="150"/>
        <v>2682.4796318237759</v>
      </c>
      <c r="AG345" s="306">
        <f t="shared" ca="1" si="172"/>
        <v>-5.3177870106866356</v>
      </c>
      <c r="AH345" s="304">
        <f t="shared" ca="1" si="173"/>
        <v>-1.0233398141072862</v>
      </c>
    </row>
    <row r="346" spans="1:34" x14ac:dyDescent="0.2">
      <c r="A346" s="347">
        <f t="shared" ca="1" si="151"/>
        <v>0.1</v>
      </c>
      <c r="B346" s="304">
        <f t="shared" ca="1" si="152"/>
        <v>19.899999999999977</v>
      </c>
      <c r="D346" s="306">
        <f t="shared" ca="1" si="153"/>
        <v>-0.9074856724955892</v>
      </c>
      <c r="E346" s="307">
        <f t="shared" ca="1" si="154"/>
        <v>-10.230420266551052</v>
      </c>
      <c r="F346" s="304">
        <f t="shared" ca="1" si="155"/>
        <v>10.270590493055561</v>
      </c>
      <c r="G346" s="306">
        <f t="shared" ca="1" si="156"/>
        <v>41.452428661404468</v>
      </c>
      <c r="H346" s="307">
        <f t="shared" ca="1" si="157"/>
        <v>18.223095045479411</v>
      </c>
      <c r="I346" s="304">
        <f t="shared" ca="1" si="158"/>
        <v>45.281177490933281</v>
      </c>
      <c r="J346" s="306">
        <f t="shared" ca="1" si="159"/>
        <v>1134.812982873666</v>
      </c>
      <c r="K346" s="307">
        <f t="shared" ca="1" si="160"/>
        <v>2684.3530934296564</v>
      </c>
      <c r="L346" s="304">
        <f t="shared" ca="1" si="145"/>
        <v>2914.3699209784595</v>
      </c>
      <c r="M346" s="306">
        <f t="shared" ca="1" si="161"/>
        <v>0.41418398446303911</v>
      </c>
      <c r="N346" s="304">
        <f t="shared" ca="1" si="162"/>
        <v>23.730994251644205</v>
      </c>
      <c r="P346" s="310">
        <f t="shared" ca="1" si="163"/>
        <v>23</v>
      </c>
      <c r="Q346" s="304">
        <f t="shared" ca="1" si="164"/>
        <v>0</v>
      </c>
      <c r="R346" s="306">
        <f t="shared" ca="1" si="165"/>
        <v>0</v>
      </c>
      <c r="S346" s="307">
        <f t="shared" ca="1" si="166"/>
        <v>4.2939999999999809</v>
      </c>
      <c r="T346" s="304">
        <f t="shared" ca="1" si="146"/>
        <v>42.124139999999812</v>
      </c>
      <c r="U346" s="311">
        <f t="shared" ca="1" si="147"/>
        <v>0</v>
      </c>
      <c r="V346" s="306">
        <f t="shared" ca="1" si="148"/>
        <v>0.93507923162651085</v>
      </c>
      <c r="W346" s="304">
        <f t="shared" ca="1" si="149"/>
        <v>4.1998444441567342</v>
      </c>
      <c r="Y346" s="314" t="str">
        <f t="shared" ca="1" si="167"/>
        <v/>
      </c>
      <c r="Z346" s="315" t="str">
        <f t="shared" ca="1" si="168"/>
        <v/>
      </c>
      <c r="AA346" s="316" t="str">
        <f t="shared" ca="1" si="169"/>
        <v/>
      </c>
      <c r="AC346" s="310" t="e">
        <f t="shared" ca="1" si="170"/>
        <v>#N/A</v>
      </c>
      <c r="AD346" s="323" t="e">
        <f t="shared" ca="1" si="171"/>
        <v>#N/A</v>
      </c>
      <c r="AE346" s="324">
        <f t="shared" ca="1" si="150"/>
        <v>2684.3530934296564</v>
      </c>
      <c r="AG346" s="306">
        <f t="shared" ca="1" si="172"/>
        <v>-5.1238801401643963</v>
      </c>
      <c r="AH346" s="304">
        <f t="shared" ca="1" si="173"/>
        <v>-1.0001417131145109</v>
      </c>
    </row>
    <row r="347" spans="1:34" x14ac:dyDescent="0.2">
      <c r="A347" s="347">
        <f t="shared" ca="1" si="151"/>
        <v>0.1</v>
      </c>
      <c r="B347" s="304">
        <f t="shared" ca="1" si="152"/>
        <v>19.999999999999979</v>
      </c>
      <c r="D347" s="306">
        <f t="shared" ca="1" si="153"/>
        <v>-0.89537184496677713</v>
      </c>
      <c r="E347" s="307">
        <f t="shared" ca="1" si="154"/>
        <v>-10.203618583006399</v>
      </c>
      <c r="F347" s="304">
        <f t="shared" ca="1" si="155"/>
        <v>10.242827877506912</v>
      </c>
      <c r="G347" s="306">
        <f t="shared" ca="1" si="156"/>
        <v>41.362891476907791</v>
      </c>
      <c r="H347" s="307">
        <f t="shared" ca="1" si="157"/>
        <v>17.202733187178772</v>
      </c>
      <c r="I347" s="304">
        <f t="shared" ca="1" si="158"/>
        <v>44.797576055404079</v>
      </c>
      <c r="J347" s="306">
        <f t="shared" ca="1" si="159"/>
        <v>1138.9537488805815</v>
      </c>
      <c r="K347" s="307">
        <f t="shared" ca="1" si="160"/>
        <v>2686.1243848412892</v>
      </c>
      <c r="L347" s="304">
        <f t="shared" ca="1" si="145"/>
        <v>2917.6154395204526</v>
      </c>
      <c r="M347" s="306">
        <f t="shared" ca="1" si="161"/>
        <v>0.3941357628713858</v>
      </c>
      <c r="N347" s="304">
        <f t="shared" ca="1" si="162"/>
        <v>22.58231576769942</v>
      </c>
      <c r="P347" s="310">
        <f t="shared" ca="1" si="163"/>
        <v>23</v>
      </c>
      <c r="Q347" s="304">
        <f t="shared" ca="1" si="164"/>
        <v>0</v>
      </c>
      <c r="R347" s="306">
        <f t="shared" ca="1" si="165"/>
        <v>0</v>
      </c>
      <c r="S347" s="307">
        <f t="shared" ca="1" si="166"/>
        <v>4.2939999999999809</v>
      </c>
      <c r="T347" s="304">
        <f t="shared" ca="1" si="146"/>
        <v>42.124139999999812</v>
      </c>
      <c r="U347" s="311">
        <f t="shared" ca="1" si="147"/>
        <v>0</v>
      </c>
      <c r="V347" s="306">
        <f t="shared" ca="1" si="148"/>
        <v>0.93491057656112742</v>
      </c>
      <c r="W347" s="304">
        <f t="shared" ca="1" si="149"/>
        <v>4.109873684907738</v>
      </c>
      <c r="Y347" s="314" t="str">
        <f t="shared" ca="1" si="167"/>
        <v/>
      </c>
      <c r="Z347" s="315" t="str">
        <f t="shared" ca="1" si="168"/>
        <v/>
      </c>
      <c r="AA347" s="316" t="str">
        <f t="shared" ca="1" si="169"/>
        <v/>
      </c>
      <c r="AC347" s="310">
        <f t="shared" ca="1" si="170"/>
        <v>19.999999999999979</v>
      </c>
      <c r="AD347" s="323">
        <f t="shared" ca="1" si="171"/>
        <v>1138.9537488805815</v>
      </c>
      <c r="AE347" s="324">
        <f t="shared" ca="1" si="150"/>
        <v>2686.1243848412892</v>
      </c>
      <c r="AG347" s="306">
        <f t="shared" ca="1" si="172"/>
        <v>-4.9260390549588511</v>
      </c>
      <c r="AH347" s="304">
        <f t="shared" ca="1" si="173"/>
        <v>-0.97807276296151668</v>
      </c>
    </row>
    <row r="348" spans="1:34" x14ac:dyDescent="0.2">
      <c r="A348" s="347">
        <f t="shared" ca="1" si="151"/>
        <v>0.1</v>
      </c>
      <c r="B348" s="304">
        <f t="shared" ca="1" si="152"/>
        <v>20.09999999999998</v>
      </c>
      <c r="D348" s="306">
        <f t="shared" ca="1" si="153"/>
        <v>-0.88373653390928208</v>
      </c>
      <c r="E348" s="307">
        <f t="shared" ca="1" si="154"/>
        <v>-10.177544029389024</v>
      </c>
      <c r="F348" s="304">
        <f t="shared" ca="1" si="155"/>
        <v>10.215840285141411</v>
      </c>
      <c r="G348" s="306">
        <f t="shared" ca="1" si="156"/>
        <v>41.274517823516859</v>
      </c>
      <c r="H348" s="307">
        <f t="shared" ca="1" si="157"/>
        <v>16.18497878423987</v>
      </c>
      <c r="I348" s="304">
        <f t="shared" ca="1" si="158"/>
        <v>44.334403794458609</v>
      </c>
      <c r="J348" s="306">
        <f t="shared" ca="1" si="159"/>
        <v>1143.0856193456027</v>
      </c>
      <c r="K348" s="307">
        <f t="shared" ca="1" si="160"/>
        <v>2687.7937704398601</v>
      </c>
      <c r="L348" s="304">
        <f t="shared" ca="1" si="145"/>
        <v>2920.767037195887</v>
      </c>
      <c r="M348" s="306">
        <f t="shared" ca="1" si="161"/>
        <v>0.37370358182397589</v>
      </c>
      <c r="N348" s="304">
        <f t="shared" ca="1" si="162"/>
        <v>21.411638027435643</v>
      </c>
      <c r="P348" s="310">
        <f t="shared" ca="1" si="163"/>
        <v>23</v>
      </c>
      <c r="Q348" s="304">
        <f t="shared" ca="1" si="164"/>
        <v>0</v>
      </c>
      <c r="R348" s="306">
        <f t="shared" ca="1" si="165"/>
        <v>0</v>
      </c>
      <c r="S348" s="307">
        <f t="shared" ca="1" si="166"/>
        <v>4.2939999999999809</v>
      </c>
      <c r="T348" s="304">
        <f t="shared" ca="1" si="146"/>
        <v>42.124139999999812</v>
      </c>
      <c r="U348" s="311">
        <f t="shared" ca="1" si="147"/>
        <v>0</v>
      </c>
      <c r="V348" s="306">
        <f t="shared" ca="1" si="148"/>
        <v>0.93475164865270233</v>
      </c>
      <c r="W348" s="304">
        <f t="shared" ca="1" si="149"/>
        <v>4.0246429274460755</v>
      </c>
      <c r="Y348" s="314" t="str">
        <f t="shared" ca="1" si="167"/>
        <v/>
      </c>
      <c r="Z348" s="315" t="str">
        <f t="shared" ca="1" si="168"/>
        <v/>
      </c>
      <c r="AA348" s="316" t="str">
        <f t="shared" ca="1" si="169"/>
        <v/>
      </c>
      <c r="AC348" s="310" t="e">
        <f t="shared" ca="1" si="170"/>
        <v>#N/A</v>
      </c>
      <c r="AD348" s="323" t="e">
        <f t="shared" ca="1" si="171"/>
        <v>#N/A</v>
      </c>
      <c r="AE348" s="324">
        <f t="shared" ca="1" si="150"/>
        <v>2687.7937704398601</v>
      </c>
      <c r="AG348" s="306">
        <f t="shared" ca="1" si="172"/>
        <v>-4.7242616994024091</v>
      </c>
      <c r="AH348" s="304">
        <f t="shared" ca="1" si="173"/>
        <v>-0.95712009429617051</v>
      </c>
    </row>
    <row r="349" spans="1:34" x14ac:dyDescent="0.2">
      <c r="A349" s="347">
        <f t="shared" ca="1" si="151"/>
        <v>0.1</v>
      </c>
      <c r="B349" s="304">
        <f t="shared" ca="1" si="152"/>
        <v>20.199999999999982</v>
      </c>
      <c r="D349" s="306">
        <f t="shared" ca="1" si="153"/>
        <v>-0.87258240400870846</v>
      </c>
      <c r="E349" s="307">
        <f t="shared" ca="1" si="154"/>
        <v>-10.152165782693537</v>
      </c>
      <c r="F349" s="304">
        <f t="shared" ca="1" si="155"/>
        <v>10.189596171148251</v>
      </c>
      <c r="G349" s="306">
        <f t="shared" ca="1" si="156"/>
        <v>41.187259583115988</v>
      </c>
      <c r="H349" s="307">
        <f t="shared" ca="1" si="157"/>
        <v>15.169762205970517</v>
      </c>
      <c r="I349" s="304">
        <f t="shared" ca="1" si="158"/>
        <v>43.892049819445333</v>
      </c>
      <c r="J349" s="306">
        <f t="shared" ca="1" si="159"/>
        <v>1147.2087082159344</v>
      </c>
      <c r="K349" s="307">
        <f t="shared" ca="1" si="160"/>
        <v>2689.3615074893705</v>
      </c>
      <c r="L349" s="304">
        <f t="shared" ca="1" si="145"/>
        <v>2923.8250867950314</v>
      </c>
      <c r="M349" s="306">
        <f t="shared" ca="1" si="161"/>
        <v>0.35289437035687615</v>
      </c>
      <c r="N349" s="304">
        <f t="shared" ca="1" si="162"/>
        <v>20.219358035375592</v>
      </c>
      <c r="P349" s="310">
        <f t="shared" ca="1" si="163"/>
        <v>23</v>
      </c>
      <c r="Q349" s="304">
        <f t="shared" ca="1" si="164"/>
        <v>0</v>
      </c>
      <c r="R349" s="306">
        <f t="shared" ca="1" si="165"/>
        <v>0</v>
      </c>
      <c r="S349" s="307">
        <f t="shared" ca="1" si="166"/>
        <v>4.2939999999999809</v>
      </c>
      <c r="T349" s="304">
        <f t="shared" ca="1" si="146"/>
        <v>42.124139999999812</v>
      </c>
      <c r="U349" s="311">
        <f t="shared" ca="1" si="147"/>
        <v>0</v>
      </c>
      <c r="V349" s="306">
        <f t="shared" ca="1" si="148"/>
        <v>0.934602419126071</v>
      </c>
      <c r="W349" s="304">
        <f t="shared" ca="1" si="149"/>
        <v>3.9441007308100398</v>
      </c>
      <c r="Y349" s="314" t="str">
        <f t="shared" ca="1" si="167"/>
        <v/>
      </c>
      <c r="Z349" s="315" t="str">
        <f t="shared" ca="1" si="168"/>
        <v/>
      </c>
      <c r="AA349" s="316" t="str">
        <f t="shared" ca="1" si="169"/>
        <v/>
      </c>
      <c r="AC349" s="310" t="e">
        <f t="shared" ca="1" si="170"/>
        <v>#N/A</v>
      </c>
      <c r="AD349" s="323" t="e">
        <f t="shared" ca="1" si="171"/>
        <v>#N/A</v>
      </c>
      <c r="AE349" s="324">
        <f t="shared" ca="1" si="150"/>
        <v>2689.3615074893705</v>
      </c>
      <c r="AG349" s="306">
        <f t="shared" ca="1" si="172"/>
        <v>-4.5185677182550643</v>
      </c>
      <c r="AH349" s="304">
        <f t="shared" ca="1" si="173"/>
        <v>-0.93727129190640279</v>
      </c>
    </row>
    <row r="350" spans="1:34" x14ac:dyDescent="0.2">
      <c r="A350" s="347">
        <f t="shared" ca="1" si="151"/>
        <v>0.1</v>
      </c>
      <c r="B350" s="304">
        <f t="shared" ca="1" si="152"/>
        <v>20.299999999999983</v>
      </c>
      <c r="D350" s="306">
        <f t="shared" ca="1" si="153"/>
        <v>-0.86191212744244194</v>
      </c>
      <c r="E350" s="307">
        <f t="shared" ca="1" si="154"/>
        <v>-10.127452584806198</v>
      </c>
      <c r="F350" s="304">
        <f t="shared" ca="1" si="155"/>
        <v>10.16406357580127</v>
      </c>
      <c r="G350" s="306">
        <f t="shared" ca="1" si="156"/>
        <v>41.101068370371742</v>
      </c>
      <c r="H350" s="307">
        <f t="shared" ca="1" si="157"/>
        <v>14.157016947489897</v>
      </c>
      <c r="I350" s="304">
        <f t="shared" ca="1" si="158"/>
        <v>43.470897736732887</v>
      </c>
      <c r="J350" s="306">
        <f t="shared" ca="1" si="159"/>
        <v>1151.3231246136088</v>
      </c>
      <c r="K350" s="307">
        <f t="shared" ca="1" si="160"/>
        <v>2690.8278464470436</v>
      </c>
      <c r="L350" s="304">
        <f t="shared" ca="1" si="145"/>
        <v>2926.7899542818027</v>
      </c>
      <c r="M350" s="306">
        <f t="shared" ca="1" si="161"/>
        <v>0.33171661653909223</v>
      </c>
      <c r="N350" s="304">
        <f t="shared" ca="1" si="162"/>
        <v>19.005962122049507</v>
      </c>
      <c r="P350" s="310">
        <f t="shared" ca="1" si="163"/>
        <v>23</v>
      </c>
      <c r="Q350" s="304">
        <f t="shared" ca="1" si="164"/>
        <v>0</v>
      </c>
      <c r="R350" s="306">
        <f t="shared" ca="1" si="165"/>
        <v>0</v>
      </c>
      <c r="S350" s="307">
        <f t="shared" ca="1" si="166"/>
        <v>4.2939999999999809</v>
      </c>
      <c r="T350" s="304">
        <f t="shared" ca="1" si="146"/>
        <v>42.124139999999812</v>
      </c>
      <c r="U350" s="311">
        <f t="shared" ca="1" si="147"/>
        <v>0</v>
      </c>
      <c r="V350" s="306">
        <f t="shared" ca="1" si="148"/>
        <v>0.93446286012973667</v>
      </c>
      <c r="W350" s="304">
        <f t="shared" ca="1" si="149"/>
        <v>3.8681974449688239</v>
      </c>
      <c r="Y350" s="314" t="str">
        <f t="shared" ca="1" si="167"/>
        <v/>
      </c>
      <c r="Z350" s="315" t="str">
        <f t="shared" ca="1" si="168"/>
        <v/>
      </c>
      <c r="AA350" s="316" t="str">
        <f t="shared" ca="1" si="169"/>
        <v/>
      </c>
      <c r="AC350" s="310" t="e">
        <f t="shared" ca="1" si="170"/>
        <v>#N/A</v>
      </c>
      <c r="AD350" s="323" t="e">
        <f t="shared" ca="1" si="171"/>
        <v>#N/A</v>
      </c>
      <c r="AE350" s="324">
        <f t="shared" ca="1" si="150"/>
        <v>2690.8278464470436</v>
      </c>
      <c r="AG350" s="306">
        <f t="shared" ca="1" si="172"/>
        <v>-4.3090000756986546</v>
      </c>
      <c r="AH350" s="304">
        <f t="shared" ca="1" si="173"/>
        <v>-0.91851437606196029</v>
      </c>
    </row>
    <row r="351" spans="1:34" x14ac:dyDescent="0.2">
      <c r="A351" s="347">
        <f t="shared" ca="1" si="151"/>
        <v>0.1</v>
      </c>
      <c r="B351" s="304">
        <f t="shared" ca="1" si="152"/>
        <v>20.399999999999984</v>
      </c>
      <c r="D351" s="306">
        <f t="shared" ca="1" si="153"/>
        <v>-0.85172833511642998</v>
      </c>
      <c r="E351" s="307">
        <f t="shared" ca="1" si="154"/>
        <v>-10.103372726135577</v>
      </c>
      <c r="F351" s="304">
        <f t="shared" ca="1" si="155"/>
        <v>10.139210107304239</v>
      </c>
      <c r="G351" s="306">
        <f t="shared" ca="1" si="156"/>
        <v>41.0158955368601</v>
      </c>
      <c r="H351" s="307">
        <f t="shared" ca="1" si="157"/>
        <v>13.146679674876339</v>
      </c>
      <c r="I351" s="304">
        <f t="shared" ca="1" si="158"/>
        <v>43.07132309512243</v>
      </c>
      <c r="J351" s="306">
        <f t="shared" ca="1" si="159"/>
        <v>1155.4289728089705</v>
      </c>
      <c r="K351" s="307">
        <f t="shared" ca="1" si="160"/>
        <v>2692.1930312781619</v>
      </c>
      <c r="L351" s="304">
        <f t="shared" ca="1" si="145"/>
        <v>2929.6619990826744</v>
      </c>
      <c r="M351" s="306">
        <f t="shared" ca="1" si="161"/>
        <v>0.31018042682279973</v>
      </c>
      <c r="N351" s="304">
        <f t="shared" ca="1" si="162"/>
        <v>17.772029344512898</v>
      </c>
      <c r="P351" s="310">
        <f t="shared" ca="1" si="163"/>
        <v>23</v>
      </c>
      <c r="Q351" s="304">
        <f t="shared" ca="1" si="164"/>
        <v>0</v>
      </c>
      <c r="R351" s="306">
        <f t="shared" ca="1" si="165"/>
        <v>0</v>
      </c>
      <c r="S351" s="307">
        <f t="shared" ca="1" si="166"/>
        <v>4.2939999999999809</v>
      </c>
      <c r="T351" s="304">
        <f t="shared" ca="1" si="146"/>
        <v>42.124139999999812</v>
      </c>
      <c r="U351" s="311">
        <f t="shared" ca="1" si="147"/>
        <v>0</v>
      </c>
      <c r="V351" s="306">
        <f t="shared" ca="1" si="148"/>
        <v>0.93433294470305439</v>
      </c>
      <c r="W351" s="304">
        <f t="shared" ca="1" si="149"/>
        <v>3.7968851327800208</v>
      </c>
      <c r="Y351" s="314" t="str">
        <f t="shared" ca="1" si="167"/>
        <v/>
      </c>
      <c r="Z351" s="315" t="str">
        <f t="shared" ca="1" si="168"/>
        <v/>
      </c>
      <c r="AA351" s="316" t="str">
        <f t="shared" ca="1" si="169"/>
        <v/>
      </c>
      <c r="AC351" s="310" t="e">
        <f t="shared" ca="1" si="170"/>
        <v>#N/A</v>
      </c>
      <c r="AD351" s="323" t="e">
        <f t="shared" ca="1" si="171"/>
        <v>#N/A</v>
      </c>
      <c r="AE351" s="324">
        <f t="shared" ca="1" si="150"/>
        <v>2692.1930312781619</v>
      </c>
      <c r="AG351" s="306">
        <f t="shared" ca="1" si="172"/>
        <v>-4.09562656201755</v>
      </c>
      <c r="AH351" s="304">
        <f t="shared" ca="1" si="173"/>
        <v>-0.90083778411011672</v>
      </c>
    </row>
    <row r="352" spans="1:34" x14ac:dyDescent="0.2">
      <c r="A352" s="347">
        <f t="shared" ca="1" si="151"/>
        <v>0.1</v>
      </c>
      <c r="B352" s="304">
        <f t="shared" ca="1" si="152"/>
        <v>20.499999999999986</v>
      </c>
      <c r="D352" s="306">
        <f t="shared" ca="1" si="153"/>
        <v>-0.84203356559068743</v>
      </c>
      <c r="E352" s="307">
        <f t="shared" ca="1" si="154"/>
        <v>-10.079894035407966</v>
      </c>
      <c r="F352" s="304">
        <f t="shared" ca="1" si="155"/>
        <v>10.115002930826785</v>
      </c>
      <c r="G352" s="306">
        <f t="shared" ca="1" si="156"/>
        <v>40.931692180301035</v>
      </c>
      <c r="H352" s="307">
        <f t="shared" ca="1" si="157"/>
        <v>12.138690271335541</v>
      </c>
      <c r="I352" s="304">
        <f t="shared" ca="1" si="158"/>
        <v>42.693690707718545</v>
      </c>
      <c r="J352" s="306">
        <f t="shared" ca="1" si="159"/>
        <v>1159.5263521948284</v>
      </c>
      <c r="K352" s="307">
        <f t="shared" ca="1" si="160"/>
        <v>2693.4572997754726</v>
      </c>
      <c r="L352" s="304">
        <f t="shared" ca="1" si="145"/>
        <v>2932.4415743792792</v>
      </c>
      <c r="M352" s="306">
        <f t="shared" ca="1" si="161"/>
        <v>0.28829757322652283</v>
      </c>
      <c r="N352" s="304">
        <f t="shared" ca="1" si="162"/>
        <v>16.518234189743559</v>
      </c>
      <c r="P352" s="310">
        <f t="shared" ca="1" si="163"/>
        <v>23</v>
      </c>
      <c r="Q352" s="304">
        <f t="shared" ca="1" si="164"/>
        <v>0</v>
      </c>
      <c r="R352" s="306">
        <f t="shared" ca="1" si="165"/>
        <v>0</v>
      </c>
      <c r="S352" s="307">
        <f t="shared" ca="1" si="166"/>
        <v>4.2939999999999809</v>
      </c>
      <c r="T352" s="304">
        <f t="shared" ca="1" si="146"/>
        <v>42.124139999999812</v>
      </c>
      <c r="U352" s="311">
        <f t="shared" ca="1" si="147"/>
        <v>0</v>
      </c>
      <c r="V352" s="306">
        <f t="shared" ca="1" si="148"/>
        <v>0.93421264674311222</v>
      </c>
      <c r="W352" s="304">
        <f t="shared" ca="1" si="149"/>
        <v>3.73011749284063</v>
      </c>
      <c r="Y352" s="314" t="str">
        <f t="shared" ca="1" si="167"/>
        <v/>
      </c>
      <c r="Z352" s="315" t="str">
        <f t="shared" ca="1" si="168"/>
        <v/>
      </c>
      <c r="AA352" s="316" t="str">
        <f t="shared" ca="1" si="169"/>
        <v/>
      </c>
      <c r="AC352" s="310" t="e">
        <f t="shared" ca="1" si="170"/>
        <v>#N/A</v>
      </c>
      <c r="AD352" s="323" t="e">
        <f t="shared" ca="1" si="171"/>
        <v>#N/A</v>
      </c>
      <c r="AE352" s="324">
        <f t="shared" ca="1" si="150"/>
        <v>2693.4572997754726</v>
      </c>
      <c r="AG352" s="306">
        <f t="shared" ca="1" si="172"/>
        <v>-3.8785411452549612</v>
      </c>
      <c r="AH352" s="304">
        <f t="shared" ca="1" si="173"/>
        <v>-0.88423035230089375</v>
      </c>
    </row>
    <row r="353" spans="1:34" x14ac:dyDescent="0.2">
      <c r="A353" s="347">
        <f t="shared" ca="1" si="151"/>
        <v>0.1</v>
      </c>
      <c r="B353" s="304">
        <f t="shared" ca="1" si="152"/>
        <v>20.599999999999987</v>
      </c>
      <c r="D353" s="306">
        <f t="shared" ca="1" si="153"/>
        <v>-0.83283021204674956</v>
      </c>
      <c r="E353" s="307">
        <f t="shared" ca="1" si="154"/>
        <v>-10.056983876164093</v>
      </c>
      <c r="F353" s="304">
        <f t="shared" ca="1" si="155"/>
        <v>10.091408764266879</v>
      </c>
      <c r="G353" s="306">
        <f t="shared" ca="1" si="156"/>
        <v>40.848409159096363</v>
      </c>
      <c r="H353" s="307">
        <f t="shared" ca="1" si="157"/>
        <v>11.132991883719132</v>
      </c>
      <c r="I353" s="304">
        <f t="shared" ca="1" si="158"/>
        <v>42.338351870519283</v>
      </c>
      <c r="J353" s="306">
        <f t="shared" ca="1" si="159"/>
        <v>1163.6153572617982</v>
      </c>
      <c r="K353" s="307">
        <f t="shared" ca="1" si="160"/>
        <v>2694.6208838832254</v>
      </c>
      <c r="L353" s="304">
        <f t="shared" ca="1" si="145"/>
        <v>2935.1290274049479</v>
      </c>
      <c r="M353" s="306">
        <f t="shared" ca="1" si="161"/>
        <v>0.26608152628344123</v>
      </c>
      <c r="N353" s="304">
        <f t="shared" ca="1" si="162"/>
        <v>15.245348462440468</v>
      </c>
      <c r="P353" s="310">
        <f t="shared" ca="1" si="163"/>
        <v>23</v>
      </c>
      <c r="Q353" s="304">
        <f t="shared" ca="1" si="164"/>
        <v>0</v>
      </c>
      <c r="R353" s="306">
        <f t="shared" ca="1" si="165"/>
        <v>0</v>
      </c>
      <c r="S353" s="307">
        <f t="shared" ca="1" si="166"/>
        <v>4.2939999999999809</v>
      </c>
      <c r="T353" s="304">
        <f t="shared" ca="1" si="146"/>
        <v>42.124139999999812</v>
      </c>
      <c r="U353" s="311">
        <f t="shared" ca="1" si="147"/>
        <v>0</v>
      </c>
      <c r="V353" s="306">
        <f t="shared" ca="1" si="148"/>
        <v>0.93410194097129706</v>
      </c>
      <c r="W353" s="304">
        <f t="shared" ca="1" si="149"/>
        <v>3.6678497831531343</v>
      </c>
      <c r="Y353" s="314" t="str">
        <f t="shared" ca="1" si="167"/>
        <v/>
      </c>
      <c r="Z353" s="315" t="str">
        <f t="shared" ca="1" si="168"/>
        <v/>
      </c>
      <c r="AA353" s="316" t="str">
        <f t="shared" ca="1" si="169"/>
        <v/>
      </c>
      <c r="AC353" s="310" t="e">
        <f t="shared" ca="1" si="170"/>
        <v>#N/A</v>
      </c>
      <c r="AD353" s="323" t="e">
        <f t="shared" ca="1" si="171"/>
        <v>#N/A</v>
      </c>
      <c r="AE353" s="324">
        <f t="shared" ca="1" si="150"/>
        <v>2694.6208838832254</v>
      </c>
      <c r="AG353" s="306">
        <f t="shared" ca="1" si="172"/>
        <v>-3.6578651230611565</v>
      </c>
      <c r="AH353" s="304">
        <f t="shared" ca="1" si="173"/>
        <v>-0.86868129782036485</v>
      </c>
    </row>
    <row r="354" spans="1:34" x14ac:dyDescent="0.2">
      <c r="A354" s="347">
        <f t="shared" ca="1" si="151"/>
        <v>0.1</v>
      </c>
      <c r="B354" s="304">
        <f t="shared" ca="1" si="152"/>
        <v>20.699999999999989</v>
      </c>
      <c r="D354" s="306">
        <f t="shared" ca="1" si="153"/>
        <v>-0.82412046773378356</v>
      </c>
      <c r="E354" s="307">
        <f t="shared" ca="1" si="154"/>
        <v>-10.034609150450695</v>
      </c>
      <c r="F354" s="304">
        <f t="shared" ca="1" si="155"/>
        <v>10.068393881232824</v>
      </c>
      <c r="G354" s="306">
        <f t="shared" ca="1" si="156"/>
        <v>40.765997112322985</v>
      </c>
      <c r="H354" s="307">
        <f t="shared" ca="1" si="157"/>
        <v>10.129530968674063</v>
      </c>
      <c r="I354" s="304">
        <f t="shared" ca="1" si="158"/>
        <v>42.005641504531901</v>
      </c>
      <c r="J354" s="306">
        <f t="shared" ca="1" si="159"/>
        <v>1167.6960775753691</v>
      </c>
      <c r="K354" s="307">
        <f t="shared" ca="1" si="160"/>
        <v>2695.6840100258451</v>
      </c>
      <c r="L354" s="304">
        <f t="shared" ca="1" si="145"/>
        <v>2937.7246997453531</v>
      </c>
      <c r="M354" s="306">
        <f t="shared" ca="1" si="161"/>
        <v>0.24354747176809155</v>
      </c>
      <c r="N354" s="304">
        <f t="shared" ca="1" si="162"/>
        <v>13.954242243393216</v>
      </c>
      <c r="P354" s="310">
        <f t="shared" ca="1" si="163"/>
        <v>23</v>
      </c>
      <c r="Q354" s="304">
        <f t="shared" ca="1" si="164"/>
        <v>0</v>
      </c>
      <c r="R354" s="306">
        <f t="shared" ca="1" si="165"/>
        <v>0</v>
      </c>
      <c r="S354" s="307">
        <f t="shared" ca="1" si="166"/>
        <v>4.2939999999999809</v>
      </c>
      <c r="T354" s="304">
        <f t="shared" ca="1" si="146"/>
        <v>42.124139999999812</v>
      </c>
      <c r="U354" s="311">
        <f t="shared" ca="1" si="147"/>
        <v>0</v>
      </c>
      <c r="V354" s="306">
        <f t="shared" ca="1" si="148"/>
        <v>0.9340008028995378</v>
      </c>
      <c r="W354" s="304">
        <f t="shared" ca="1" si="149"/>
        <v>3.610038745542409</v>
      </c>
      <c r="Y354" s="314" t="str">
        <f t="shared" ca="1" si="167"/>
        <v/>
      </c>
      <c r="Z354" s="315" t="str">
        <f t="shared" ca="1" si="168"/>
        <v/>
      </c>
      <c r="AA354" s="316" t="str">
        <f t="shared" ca="1" si="169"/>
        <v/>
      </c>
      <c r="AC354" s="310" t="e">
        <f t="shared" ca="1" si="170"/>
        <v>#N/A</v>
      </c>
      <c r="AD354" s="323" t="e">
        <f t="shared" ca="1" si="171"/>
        <v>#N/A</v>
      </c>
      <c r="AE354" s="324">
        <f t="shared" ca="1" si="150"/>
        <v>2695.6840100258451</v>
      </c>
      <c r="AG354" s="306">
        <f t="shared" ca="1" si="172"/>
        <v>-3.4337480290976119</v>
      </c>
      <c r="AH354" s="304">
        <f t="shared" ca="1" si="173"/>
        <v>-0.85418020101377512</v>
      </c>
    </row>
    <row r="355" spans="1:34" x14ac:dyDescent="0.2">
      <c r="A355" s="347">
        <f t="shared" ca="1" si="151"/>
        <v>0.1</v>
      </c>
      <c r="B355" s="304">
        <f t="shared" ca="1" si="152"/>
        <v>20.79999999999999</v>
      </c>
      <c r="D355" s="306">
        <f t="shared" ca="1" si="153"/>
        <v>-0.81590627041289576</v>
      </c>
      <c r="E355" s="307">
        <f t="shared" ca="1" si="154"/>
        <v>-10.012736310138836</v>
      </c>
      <c r="F355" s="304">
        <f t="shared" ca="1" si="155"/>
        <v>10.045924121676002</v>
      </c>
      <c r="G355" s="306">
        <f t="shared" ca="1" si="156"/>
        <v>40.684406485281698</v>
      </c>
      <c r="H355" s="307">
        <f t="shared" ca="1" si="157"/>
        <v>9.1282573376601785</v>
      </c>
      <c r="I355" s="304">
        <f t="shared" ca="1" si="158"/>
        <v>41.695875252621555</v>
      </c>
      <c r="J355" s="306">
        <f t="shared" ca="1" si="159"/>
        <v>1171.7685977552494</v>
      </c>
      <c r="K355" s="307">
        <f t="shared" ca="1" si="160"/>
        <v>2696.6468994411616</v>
      </c>
      <c r="L355" s="304">
        <f t="shared" ca="1" si="145"/>
        <v>2940.2289276433789</v>
      </c>
      <c r="M355" s="306">
        <f t="shared" ca="1" si="161"/>
        <v>0.22071230936958849</v>
      </c>
      <c r="N355" s="304">
        <f t="shared" ca="1" si="162"/>
        <v>12.645883813463156</v>
      </c>
      <c r="P355" s="310">
        <f t="shared" ca="1" si="163"/>
        <v>23</v>
      </c>
      <c r="Q355" s="304">
        <f t="shared" ca="1" si="164"/>
        <v>0</v>
      </c>
      <c r="R355" s="306">
        <f t="shared" ca="1" si="165"/>
        <v>0</v>
      </c>
      <c r="S355" s="307">
        <f t="shared" ca="1" si="166"/>
        <v>4.2939999999999809</v>
      </c>
      <c r="T355" s="304">
        <f t="shared" ca="1" si="146"/>
        <v>42.124139999999812</v>
      </c>
      <c r="U355" s="311">
        <f t="shared" ca="1" si="147"/>
        <v>0</v>
      </c>
      <c r="V355" s="306">
        <f t="shared" ca="1" si="148"/>
        <v>0.93390920879623329</v>
      </c>
      <c r="W355" s="304">
        <f t="shared" ca="1" si="149"/>
        <v>3.5566425307739902</v>
      </c>
      <c r="Y355" s="314" t="str">
        <f t="shared" ca="1" si="167"/>
        <v/>
      </c>
      <c r="Z355" s="315" t="str">
        <f t="shared" ca="1" si="168"/>
        <v/>
      </c>
      <c r="AA355" s="316" t="str">
        <f t="shared" ca="1" si="169"/>
        <v/>
      </c>
      <c r="AC355" s="310" t="e">
        <f t="shared" ca="1" si="170"/>
        <v>#N/A</v>
      </c>
      <c r="AD355" s="323" t="e">
        <f t="shared" ca="1" si="171"/>
        <v>#N/A</v>
      </c>
      <c r="AE355" s="324">
        <f t="shared" ca="1" si="150"/>
        <v>2696.6468994411616</v>
      </c>
      <c r="AG355" s="306">
        <f t="shared" ca="1" si="172"/>
        <v>-3.2063682489830794</v>
      </c>
      <c r="AH355" s="304">
        <f t="shared" ca="1" si="173"/>
        <v>-0.84071698778351767</v>
      </c>
    </row>
    <row r="356" spans="1:34" x14ac:dyDescent="0.2">
      <c r="A356" s="347">
        <f t="shared" ca="1" si="151"/>
        <v>0.1</v>
      </c>
      <c r="B356" s="304">
        <f t="shared" ca="1" si="152"/>
        <v>20.899999999999991</v>
      </c>
      <c r="D356" s="306">
        <f t="shared" ca="1" si="153"/>
        <v>-0.80818924639833134</v>
      </c>
      <c r="E356" s="307">
        <f t="shared" ca="1" si="154"/>
        <v>-9.9913313762195965</v>
      </c>
      <c r="F356" s="304">
        <f t="shared" ca="1" si="155"/>
        <v>10.023964910524382</v>
      </c>
      <c r="G356" s="306">
        <f t="shared" ca="1" si="156"/>
        <v>40.603587560641863</v>
      </c>
      <c r="H356" s="307">
        <f t="shared" ca="1" si="157"/>
        <v>8.1291242000382198</v>
      </c>
      <c r="I356" s="304">
        <f t="shared" ca="1" si="158"/>
        <v>41.409346566377472</v>
      </c>
      <c r="J356" s="306">
        <f t="shared" ca="1" si="159"/>
        <v>1175.8329974575456</v>
      </c>
      <c r="K356" s="307">
        <f t="shared" ca="1" si="160"/>
        <v>2697.5097685180467</v>
      </c>
      <c r="L356" s="304">
        <f t="shared" ca="1" si="145"/>
        <v>2942.6420423082864</v>
      </c>
      <c r="M356" s="306">
        <f t="shared" ca="1" si="161"/>
        <v>0.19759463171285241</v>
      </c>
      <c r="N356" s="304">
        <f t="shared" ca="1" si="162"/>
        <v>11.321338451588296</v>
      </c>
      <c r="P356" s="310">
        <f t="shared" ca="1" si="163"/>
        <v>23</v>
      </c>
      <c r="Q356" s="304">
        <f t="shared" ca="1" si="164"/>
        <v>0</v>
      </c>
      <c r="R356" s="306">
        <f t="shared" ca="1" si="165"/>
        <v>0</v>
      </c>
      <c r="S356" s="307">
        <f t="shared" ca="1" si="166"/>
        <v>4.2939999999999809</v>
      </c>
      <c r="T356" s="304">
        <f t="shared" ca="1" si="146"/>
        <v>42.124139999999812</v>
      </c>
      <c r="U356" s="311">
        <f t="shared" ca="1" si="147"/>
        <v>0</v>
      </c>
      <c r="V356" s="306">
        <f t="shared" ca="1" si="148"/>
        <v>0.93382713565186326</v>
      </c>
      <c r="W356" s="304">
        <f t="shared" ca="1" si="149"/>
        <v>3.5076206243393306</v>
      </c>
      <c r="Y356" s="314" t="str">
        <f t="shared" ca="1" si="167"/>
        <v/>
      </c>
      <c r="Z356" s="315" t="str">
        <f t="shared" ca="1" si="168"/>
        <v/>
      </c>
      <c r="AA356" s="316" t="str">
        <f t="shared" ca="1" si="169"/>
        <v/>
      </c>
      <c r="AC356" s="310" t="e">
        <f t="shared" ca="1" si="170"/>
        <v>#N/A</v>
      </c>
      <c r="AD356" s="323" t="e">
        <f t="shared" ca="1" si="171"/>
        <v>#N/A</v>
      </c>
      <c r="AE356" s="324">
        <f t="shared" ca="1" si="150"/>
        <v>2697.5097685180467</v>
      </c>
      <c r="AG356" s="306">
        <f t="shared" ca="1" si="172"/>
        <v>-2.9759333030830799</v>
      </c>
      <c r="AH356" s="304">
        <f t="shared" ca="1" si="173"/>
        <v>-0.82828191215044389</v>
      </c>
    </row>
    <row r="357" spans="1:34" x14ac:dyDescent="0.2">
      <c r="A357" s="347">
        <f t="shared" ca="1" si="151"/>
        <v>0.1</v>
      </c>
      <c r="B357" s="304">
        <f t="shared" ca="1" si="152"/>
        <v>20.999999999999993</v>
      </c>
      <c r="D357" s="306">
        <f t="shared" ca="1" si="153"/>
        <v>-0.80097065486636887</v>
      </c>
      <c r="E357" s="307">
        <f t="shared" ca="1" si="154"/>
        <v>-9.9703599663273632</v>
      </c>
      <c r="F357" s="304">
        <f t="shared" ca="1" si="155"/>
        <v>10.002481284566368</v>
      </c>
      <c r="G357" s="306">
        <f t="shared" ca="1" si="156"/>
        <v>40.523490495155222</v>
      </c>
      <c r="H357" s="307">
        <f t="shared" ca="1" si="157"/>
        <v>7.1320882034054831</v>
      </c>
      <c r="I357" s="304">
        <f t="shared" ca="1" si="158"/>
        <v>41.14632382184454</v>
      </c>
      <c r="J357" s="306">
        <f t="shared" ca="1" si="159"/>
        <v>1179.8893513603355</v>
      </c>
      <c r="K357" s="307">
        <f t="shared" ca="1" si="160"/>
        <v>2698.2728291382191</v>
      </c>
      <c r="L357" s="304">
        <f t="shared" ca="1" si="145"/>
        <v>2944.9643702291341</v>
      </c>
      <c r="M357" s="306">
        <f t="shared" ca="1" si="161"/>
        <v>0.17421468244258362</v>
      </c>
      <c r="N357" s="304">
        <f t="shared" ca="1" si="162"/>
        <v>9.981766033171926</v>
      </c>
      <c r="P357" s="310">
        <f t="shared" ca="1" si="163"/>
        <v>23</v>
      </c>
      <c r="Q357" s="304">
        <f t="shared" ca="1" si="164"/>
        <v>0</v>
      </c>
      <c r="R357" s="306">
        <f t="shared" ca="1" si="165"/>
        <v>0</v>
      </c>
      <c r="S357" s="307">
        <f t="shared" ca="1" si="166"/>
        <v>4.2939999999999809</v>
      </c>
      <c r="T357" s="304">
        <f t="shared" ca="1" si="146"/>
        <v>42.124139999999812</v>
      </c>
      <c r="U357" s="311">
        <f t="shared" ca="1" si="147"/>
        <v>0</v>
      </c>
      <c r="V357" s="306">
        <f t="shared" ca="1" si="148"/>
        <v>0.93375456114430599</v>
      </c>
      <c r="W357" s="304">
        <f t="shared" ca="1" si="149"/>
        <v>3.4629337728891492</v>
      </c>
      <c r="Y357" s="314" t="str">
        <f t="shared" ca="1" si="167"/>
        <v/>
      </c>
      <c r="Z357" s="315" t="str">
        <f t="shared" ca="1" si="168"/>
        <v/>
      </c>
      <c r="AA357" s="316" t="str">
        <f t="shared" ca="1" si="169"/>
        <v/>
      </c>
      <c r="AC357" s="310">
        <f t="shared" ca="1" si="170"/>
        <v>20.999999999999993</v>
      </c>
      <c r="AD357" s="323">
        <f t="shared" ca="1" si="171"/>
        <v>1179.8893513603355</v>
      </c>
      <c r="AE357" s="324">
        <f t="shared" ca="1" si="150"/>
        <v>2698.2728291382191</v>
      </c>
      <c r="AG357" s="306">
        <f t="shared" ca="1" si="172"/>
        <v>-2.742679757616632</v>
      </c>
      <c r="AH357" s="304">
        <f t="shared" ca="1" si="173"/>
        <v>-0.81686553897050451</v>
      </c>
    </row>
    <row r="358" spans="1:34" x14ac:dyDescent="0.2">
      <c r="A358" s="347">
        <f t="shared" ca="1" si="151"/>
        <v>0.1</v>
      </c>
      <c r="B358" s="304">
        <f t="shared" ca="1" si="152"/>
        <v>21.099999999999994</v>
      </c>
      <c r="D358" s="306">
        <f t="shared" ca="1" si="153"/>
        <v>-0.79425133316427077</v>
      </c>
      <c r="E358" s="307">
        <f t="shared" ca="1" si="154"/>
        <v>-9.9497873306219073</v>
      </c>
      <c r="F358" s="304">
        <f t="shared" ca="1" si="155"/>
        <v>9.981437927715497</v>
      </c>
      <c r="G358" s="306">
        <f t="shared" ca="1" si="156"/>
        <v>40.444065361838796</v>
      </c>
      <c r="H358" s="307">
        <f t="shared" ca="1" si="157"/>
        <v>6.137109470343292</v>
      </c>
      <c r="I358" s="304">
        <f t="shared" ca="1" si="158"/>
        <v>40.90704750582308</v>
      </c>
      <c r="J358" s="306">
        <f t="shared" ca="1" si="159"/>
        <v>1183.9377291531853</v>
      </c>
      <c r="K358" s="307">
        <f t="shared" ca="1" si="160"/>
        <v>2698.9362890219068</v>
      </c>
      <c r="L358" s="304">
        <f t="shared" ca="1" si="145"/>
        <v>2947.1962334923924</v>
      </c>
      <c r="M358" s="306">
        <f t="shared" ca="1" si="161"/>
        <v>0.1505942924753253</v>
      </c>
      <c r="N358" s="304">
        <f t="shared" ca="1" si="162"/>
        <v>8.6284173775948698</v>
      </c>
      <c r="P358" s="310">
        <f t="shared" ca="1" si="163"/>
        <v>23</v>
      </c>
      <c r="Q358" s="304">
        <f t="shared" ca="1" si="164"/>
        <v>0</v>
      </c>
      <c r="R358" s="306">
        <f t="shared" ca="1" si="165"/>
        <v>0</v>
      </c>
      <c r="S358" s="307">
        <f t="shared" ca="1" si="166"/>
        <v>4.2939999999999809</v>
      </c>
      <c r="T358" s="304">
        <f t="shared" ca="1" si="146"/>
        <v>42.124139999999812</v>
      </c>
      <c r="U358" s="311">
        <f t="shared" ca="1" si="147"/>
        <v>0</v>
      </c>
      <c r="V358" s="306">
        <f t="shared" ca="1" si="148"/>
        <v>0.93369146360388355</v>
      </c>
      <c r="W358" s="304">
        <f t="shared" ca="1" si="149"/>
        <v>3.4225439113115685</v>
      </c>
      <c r="Y358" s="314" t="str">
        <f t="shared" ca="1" si="167"/>
        <v/>
      </c>
      <c r="Z358" s="315" t="str">
        <f t="shared" ca="1" si="168"/>
        <v/>
      </c>
      <c r="AA358" s="316" t="str">
        <f t="shared" ca="1" si="169"/>
        <v/>
      </c>
      <c r="AC358" s="310" t="e">
        <f t="shared" ca="1" si="170"/>
        <v>#N/A</v>
      </c>
      <c r="AD358" s="323" t="e">
        <f t="shared" ca="1" si="171"/>
        <v>#N/A</v>
      </c>
      <c r="AE358" s="324">
        <f t="shared" ca="1" si="150"/>
        <v>2698.9362890219068</v>
      </c>
      <c r="AG358" s="306">
        <f t="shared" ca="1" si="172"/>
        <v>-2.5068727316681221</v>
      </c>
      <c r="AH358" s="304">
        <f t="shared" ca="1" si="173"/>
        <v>-0.80645872680232056</v>
      </c>
    </row>
    <row r="359" spans="1:34" x14ac:dyDescent="0.2">
      <c r="A359" s="347">
        <f t="shared" ca="1" si="151"/>
        <v>0.1</v>
      </c>
      <c r="B359" s="304">
        <f t="shared" ca="1" si="152"/>
        <v>21.199999999999996</v>
      </c>
      <c r="D359" s="306">
        <f t="shared" ca="1" si="153"/>
        <v>-0.78803164389907998</v>
      </c>
      <c r="E359" s="307">
        <f t="shared" ca="1" si="154"/>
        <v>-9.9295783960251072</v>
      </c>
      <c r="F359" s="304">
        <f t="shared" ca="1" si="155"/>
        <v>9.9607992146511428</v>
      </c>
      <c r="G359" s="306">
        <f t="shared" ca="1" si="156"/>
        <v>40.365262197448885</v>
      </c>
      <c r="H359" s="307">
        <f t="shared" ca="1" si="157"/>
        <v>5.1441516307407813</v>
      </c>
      <c r="I359" s="304">
        <f t="shared" ca="1" si="158"/>
        <v>40.691727516398828</v>
      </c>
      <c r="J359" s="306">
        <f t="shared" ca="1" si="159"/>
        <v>1187.9781955311496</v>
      </c>
      <c r="K359" s="307">
        <f t="shared" ca="1" si="160"/>
        <v>2699.500352076961</v>
      </c>
      <c r="L359" s="304">
        <f t="shared" ca="1" si="145"/>
        <v>2949.337950103562</v>
      </c>
      <c r="M359" s="306">
        <f t="shared" ca="1" si="161"/>
        <v>0.12675679398586354</v>
      </c>
      <c r="N359" s="304">
        <f t="shared" ca="1" si="162"/>
        <v>7.2626293199992364</v>
      </c>
      <c r="P359" s="310">
        <f t="shared" ca="1" si="163"/>
        <v>23</v>
      </c>
      <c r="Q359" s="304">
        <f t="shared" ca="1" si="164"/>
        <v>0</v>
      </c>
      <c r="R359" s="306">
        <f t="shared" ca="1" si="165"/>
        <v>0</v>
      </c>
      <c r="S359" s="307">
        <f t="shared" ca="1" si="166"/>
        <v>4.2939999999999809</v>
      </c>
      <c r="T359" s="304">
        <f t="shared" ca="1" si="146"/>
        <v>42.124139999999812</v>
      </c>
      <c r="U359" s="311">
        <f t="shared" ca="1" si="147"/>
        <v>0</v>
      </c>
      <c r="V359" s="306">
        <f t="shared" ca="1" si="148"/>
        <v>0.93363782197816514</v>
      </c>
      <c r="W359" s="304">
        <f t="shared" ca="1" si="149"/>
        <v>3.3864140904671975</v>
      </c>
      <c r="Y359" s="314" t="str">
        <f t="shared" ca="1" si="167"/>
        <v/>
      </c>
      <c r="Z359" s="315" t="str">
        <f t="shared" ca="1" si="168"/>
        <v/>
      </c>
      <c r="AA359" s="316" t="str">
        <f t="shared" ca="1" si="169"/>
        <v/>
      </c>
      <c r="AC359" s="310" t="e">
        <f t="shared" ca="1" si="170"/>
        <v>#N/A</v>
      </c>
      <c r="AD359" s="323" t="e">
        <f t="shared" ca="1" si="171"/>
        <v>#N/A</v>
      </c>
      <c r="AE359" s="324">
        <f t="shared" ca="1" si="150"/>
        <v>2699.500352076961</v>
      </c>
      <c r="AG359" s="306">
        <f t="shared" ca="1" si="172"/>
        <v>-2.2688049757343665</v>
      </c>
      <c r="AH359" s="304">
        <f t="shared" ca="1" si="173"/>
        <v>-0.79705261092491475</v>
      </c>
    </row>
    <row r="360" spans="1:34" x14ac:dyDescent="0.2">
      <c r="A360" s="347">
        <f t="shared" ca="1" si="151"/>
        <v>0.1</v>
      </c>
      <c r="B360" s="304">
        <f t="shared" ca="1" si="152"/>
        <v>21.299999999999997</v>
      </c>
      <c r="D360" s="306">
        <f t="shared" ca="1" si="153"/>
        <v>-0.78231142461595915</v>
      </c>
      <c r="E360" s="307">
        <f t="shared" ca="1" si="154"/>
        <v>-9.9096978186590281</v>
      </c>
      <c r="F360" s="304">
        <f t="shared" ca="1" si="155"/>
        <v>9.9405292626811441</v>
      </c>
      <c r="G360" s="306">
        <f t="shared" ca="1" si="156"/>
        <v>40.287031054987288</v>
      </c>
      <c r="H360" s="307">
        <f t="shared" ca="1" si="157"/>
        <v>4.153181848874878</v>
      </c>
      <c r="I360" s="304">
        <f t="shared" ca="1" si="158"/>
        <v>40.500540622260019</v>
      </c>
      <c r="J360" s="306">
        <f t="shared" ca="1" si="159"/>
        <v>1192.0108101937715</v>
      </c>
      <c r="K360" s="307">
        <f t="shared" ca="1" si="160"/>
        <v>2699.9652187509419</v>
      </c>
      <c r="L360" s="304">
        <f t="shared" ca="1" si="145"/>
        <v>2951.3898343125788</v>
      </c>
      <c r="M360" s="306">
        <f t="shared" ca="1" si="161"/>
        <v>0.1027269122137409</v>
      </c>
      <c r="N360" s="304">
        <f t="shared" ca="1" si="162"/>
        <v>5.885818512258262</v>
      </c>
      <c r="P360" s="310">
        <f t="shared" ca="1" si="163"/>
        <v>23</v>
      </c>
      <c r="Q360" s="304">
        <f t="shared" ca="1" si="164"/>
        <v>0</v>
      </c>
      <c r="R360" s="306">
        <f t="shared" ca="1" si="165"/>
        <v>0</v>
      </c>
      <c r="S360" s="307">
        <f t="shared" ca="1" si="166"/>
        <v>4.2939999999999809</v>
      </c>
      <c r="T360" s="304">
        <f t="shared" ca="1" si="146"/>
        <v>42.124139999999812</v>
      </c>
      <c r="U360" s="311">
        <f t="shared" ca="1" si="147"/>
        <v>0</v>
      </c>
      <c r="V360" s="306">
        <f t="shared" ca="1" si="148"/>
        <v>0.93359361579657119</v>
      </c>
      <c r="W360" s="304">
        <f t="shared" ca="1" si="149"/>
        <v>3.3545084056086001</v>
      </c>
      <c r="Y360" s="314" t="str">
        <f t="shared" ca="1" si="167"/>
        <v/>
      </c>
      <c r="Z360" s="315" t="str">
        <f t="shared" ca="1" si="168"/>
        <v/>
      </c>
      <c r="AA360" s="316" t="str">
        <f t="shared" ca="1" si="169"/>
        <v/>
      </c>
      <c r="AC360" s="310" t="e">
        <f t="shared" ca="1" si="170"/>
        <v>#N/A</v>
      </c>
      <c r="AD360" s="323" t="e">
        <f t="shared" ca="1" si="171"/>
        <v>#N/A</v>
      </c>
      <c r="AE360" s="324">
        <f t="shared" ca="1" si="150"/>
        <v>2699.9652187509419</v>
      </c>
      <c r="AG360" s="306">
        <f t="shared" ca="1" si="172"/>
        <v>-2.0287955072788764</v>
      </c>
      <c r="AH360" s="304">
        <f t="shared" ca="1" si="173"/>
        <v>-0.78863858650843333</v>
      </c>
    </row>
    <row r="361" spans="1:34" x14ac:dyDescent="0.2">
      <c r="A361" s="347">
        <f t="shared" ca="1" si="151"/>
        <v>0.1</v>
      </c>
      <c r="B361" s="304">
        <f t="shared" ca="1" si="152"/>
        <v>21.4</v>
      </c>
      <c r="D361" s="306">
        <f t="shared" ca="1" si="153"/>
        <v>-0.77708994088522343</v>
      </c>
      <c r="E361" s="307">
        <f t="shared" ca="1" si="154"/>
        <v>-9.8901100441733405</v>
      </c>
      <c r="F361" s="304">
        <f t="shared" ca="1" si="155"/>
        <v>9.9205919915135805</v>
      </c>
      <c r="G361" s="306">
        <f t="shared" ca="1" si="156"/>
        <v>40.209322060898764</v>
      </c>
      <c r="H361" s="307">
        <f t="shared" ca="1" si="157"/>
        <v>3.1641708444575438</v>
      </c>
      <c r="I361" s="304">
        <f t="shared" ca="1" si="158"/>
        <v>40.333628125052115</v>
      </c>
      <c r="J361" s="306">
        <f t="shared" ca="1" si="159"/>
        <v>1196.0356278495658</v>
      </c>
      <c r="K361" s="307">
        <f t="shared" ca="1" si="160"/>
        <v>2700.3310863856086</v>
      </c>
      <c r="L361" s="304">
        <f t="shared" ca="1" si="145"/>
        <v>2953.3521969426515</v>
      </c>
      <c r="M361" s="306">
        <f t="shared" ca="1" si="161"/>
        <v>7.8530635737544943E-2</v>
      </c>
      <c r="N361" s="304">
        <f t="shared" ca="1" si="162"/>
        <v>4.4994739902405581</v>
      </c>
      <c r="P361" s="310">
        <f t="shared" ca="1" si="163"/>
        <v>23</v>
      </c>
      <c r="Q361" s="304">
        <f t="shared" ca="1" si="164"/>
        <v>0</v>
      </c>
      <c r="R361" s="306">
        <f t="shared" ca="1" si="165"/>
        <v>0</v>
      </c>
      <c r="S361" s="307">
        <f t="shared" ca="1" si="166"/>
        <v>4.2939999999999809</v>
      </c>
      <c r="T361" s="304">
        <f t="shared" ca="1" si="146"/>
        <v>42.124139999999812</v>
      </c>
      <c r="U361" s="311">
        <f t="shared" ca="1" si="147"/>
        <v>0</v>
      </c>
      <c r="V361" s="306">
        <f t="shared" ca="1" si="148"/>
        <v>0.93355882513482202</v>
      </c>
      <c r="W361" s="304">
        <f t="shared" ca="1" si="149"/>
        <v>3.3267919255262499</v>
      </c>
      <c r="Y361" s="314" t="str">
        <f t="shared" ca="1" si="167"/>
        <v/>
      </c>
      <c r="Z361" s="315" t="str">
        <f t="shared" ca="1" si="168"/>
        <v/>
      </c>
      <c r="AA361" s="316" t="str">
        <f t="shared" ca="1" si="169"/>
        <v/>
      </c>
      <c r="AC361" s="310" t="e">
        <f t="shared" ca="1" si="170"/>
        <v>#N/A</v>
      </c>
      <c r="AD361" s="323" t="e">
        <f t="shared" ca="1" si="171"/>
        <v>#N/A</v>
      </c>
      <c r="AE361" s="324">
        <f t="shared" ca="1" si="150"/>
        <v>2700.3310863856086</v>
      </c>
      <c r="AG361" s="306">
        <f t="shared" ca="1" si="172"/>
        <v>-1.7871878001552957</v>
      </c>
      <c r="AH361" s="304">
        <f t="shared" ca="1" si="173"/>
        <v>-0.78120829194425123</v>
      </c>
    </row>
    <row r="362" spans="1:34" x14ac:dyDescent="0.2">
      <c r="A362" s="347">
        <f t="shared" ca="1" si="151"/>
        <v>0.1</v>
      </c>
      <c r="B362" s="304">
        <f t="shared" ca="1" si="152"/>
        <v>21.5</v>
      </c>
      <c r="D362" s="306">
        <f t="shared" ca="1" si="153"/>
        <v>-0.77236584360382243</v>
      </c>
      <c r="E362" s="307">
        <f t="shared" ca="1" si="154"/>
        <v>-9.8707793754862294</v>
      </c>
      <c r="F362" s="304">
        <f t="shared" ca="1" si="155"/>
        <v>9.9009511904609528</v>
      </c>
      <c r="G362" s="306">
        <f t="shared" ca="1" si="156"/>
        <v>40.132085476538379</v>
      </c>
      <c r="H362" s="307">
        <f t="shared" ca="1" si="157"/>
        <v>2.1770929069089209</v>
      </c>
      <c r="I362" s="304">
        <f t="shared" ca="1" si="158"/>
        <v>40.191093767419368</v>
      </c>
      <c r="J362" s="306">
        <f t="shared" ca="1" si="159"/>
        <v>1200.0526982264378</v>
      </c>
      <c r="K362" s="307">
        <f t="shared" ca="1" si="160"/>
        <v>2700.5981495731771</v>
      </c>
      <c r="L362" s="304">
        <f t="shared" ca="1" si="145"/>
        <v>2955.2253457221536</v>
      </c>
      <c r="M362" s="306">
        <f t="shared" ca="1" si="161"/>
        <v>5.4195066448555471E-2</v>
      </c>
      <c r="N362" s="304">
        <f t="shared" ca="1" si="162"/>
        <v>3.1051485779332797</v>
      </c>
      <c r="P362" s="310">
        <f t="shared" ca="1" si="163"/>
        <v>23</v>
      </c>
      <c r="Q362" s="304">
        <f t="shared" ca="1" si="164"/>
        <v>0</v>
      </c>
      <c r="R362" s="306">
        <f t="shared" ca="1" si="165"/>
        <v>0</v>
      </c>
      <c r="S362" s="307">
        <f t="shared" ca="1" si="166"/>
        <v>4.2939999999999809</v>
      </c>
      <c r="T362" s="304">
        <f t="shared" ca="1" si="146"/>
        <v>42.124139999999812</v>
      </c>
      <c r="U362" s="311">
        <f t="shared" ca="1" si="147"/>
        <v>0</v>
      </c>
      <c r="V362" s="306">
        <f t="shared" ca="1" si="148"/>
        <v>0.93353343057928706</v>
      </c>
      <c r="W362" s="304">
        <f t="shared" ca="1" si="149"/>
        <v>3.3032306224770251</v>
      </c>
      <c r="Y362" s="314" t="str">
        <f t="shared" ca="1" si="167"/>
        <v/>
      </c>
      <c r="Z362" s="315" t="str">
        <f t="shared" ca="1" si="168"/>
        <v/>
      </c>
      <c r="AA362" s="316" t="str">
        <f t="shared" ca="1" si="169"/>
        <v/>
      </c>
      <c r="AC362" s="310" t="e">
        <f t="shared" ca="1" si="170"/>
        <v>#N/A</v>
      </c>
      <c r="AD362" s="323" t="e">
        <f t="shared" ca="1" si="171"/>
        <v>#N/A</v>
      </c>
      <c r="AE362" s="324">
        <f t="shared" ca="1" si="150"/>
        <v>2700.5981495731771</v>
      </c>
      <c r="AG362" s="306">
        <f t="shared" ca="1" si="172"/>
        <v>-1.5443475373245943</v>
      </c>
      <c r="AH362" s="304">
        <f t="shared" ca="1" si="173"/>
        <v>-0.77475359234426289</v>
      </c>
    </row>
    <row r="363" spans="1:34" x14ac:dyDescent="0.2">
      <c r="A363" s="347">
        <f t="shared" ca="1" si="151"/>
        <v>0.1</v>
      </c>
      <c r="B363" s="304">
        <f t="shared" ca="1" si="152"/>
        <v>21.6</v>
      </c>
      <c r="D363" s="306">
        <f t="shared" ca="1" si="153"/>
        <v>-0.76813713127934757</v>
      </c>
      <c r="E363" s="307">
        <f t="shared" ca="1" si="154"/>
        <v>-9.8516700472996668</v>
      </c>
      <c r="F363" s="304">
        <f t="shared" ca="1" si="155"/>
        <v>9.8815705924367858</v>
      </c>
      <c r="G363" s="306">
        <f t="shared" ca="1" si="156"/>
        <v>40.055271763410445</v>
      </c>
      <c r="H363" s="307">
        <f t="shared" ca="1" si="157"/>
        <v>1.1919259021789541</v>
      </c>
      <c r="I363" s="304">
        <f t="shared" ca="1" si="158"/>
        <v>40.073001926446075</v>
      </c>
      <c r="J363" s="306">
        <f t="shared" ca="1" si="159"/>
        <v>1204.0620660884351</v>
      </c>
      <c r="K363" s="307">
        <f t="shared" ca="1" si="160"/>
        <v>2700.7666005136316</v>
      </c>
      <c r="L363" s="304">
        <f t="shared" ca="1" si="145"/>
        <v>2957.0095856190778</v>
      </c>
      <c r="M363" s="306">
        <f t="shared" ca="1" si="161"/>
        <v>2.9748251037788231E-2</v>
      </c>
      <c r="N363" s="304">
        <f t="shared" ca="1" si="162"/>
        <v>1.7044492323609368</v>
      </c>
      <c r="P363" s="310">
        <f t="shared" ca="1" si="163"/>
        <v>23</v>
      </c>
      <c r="Q363" s="304">
        <f t="shared" ca="1" si="164"/>
        <v>0</v>
      </c>
      <c r="R363" s="306">
        <f t="shared" ca="1" si="165"/>
        <v>0</v>
      </c>
      <c r="S363" s="307">
        <f t="shared" ca="1" si="166"/>
        <v>4.2939999999999809</v>
      </c>
      <c r="T363" s="304">
        <f t="shared" ca="1" si="146"/>
        <v>42.124139999999812</v>
      </c>
      <c r="U363" s="311">
        <f t="shared" ca="1" si="147"/>
        <v>0</v>
      </c>
      <c r="V363" s="306">
        <f t="shared" ca="1" si="148"/>
        <v>0.93351741319129367</v>
      </c>
      <c r="W363" s="304">
        <f t="shared" ca="1" si="149"/>
        <v>3.2837913029642429</v>
      </c>
      <c r="Y363" s="314" t="str">
        <f t="shared" ca="1" si="167"/>
        <v/>
      </c>
      <c r="Z363" s="315" t="str">
        <f t="shared" ca="1" si="168"/>
        <v/>
      </c>
      <c r="AA363" s="316" t="str">
        <f t="shared" ca="1" si="169"/>
        <v/>
      </c>
      <c r="AC363" s="310" t="e">
        <f t="shared" ca="1" si="170"/>
        <v>#N/A</v>
      </c>
      <c r="AD363" s="323" t="e">
        <f t="shared" ca="1" si="171"/>
        <v>#N/A</v>
      </c>
      <c r="AE363" s="324">
        <f t="shared" ca="1" si="150"/>
        <v>2700.7666005136316</v>
      </c>
      <c r="AG363" s="306">
        <f t="shared" ca="1" si="172"/>
        <v>-1.3006599495375082</v>
      </c>
      <c r="AH363" s="304">
        <f t="shared" ca="1" si="173"/>
        <v>-0.7692665632224126</v>
      </c>
    </row>
    <row r="364" spans="1:34" x14ac:dyDescent="0.2">
      <c r="A364" s="347">
        <f t="shared" ca="1" si="151"/>
        <v>0.1</v>
      </c>
      <c r="B364" s="304">
        <f t="shared" ca="1" si="152"/>
        <v>21.700000000000003</v>
      </c>
      <c r="D364" s="306">
        <f t="shared" ca="1" si="153"/>
        <v>-0.7644011180021999</v>
      </c>
      <c r="E364" s="307">
        <f t="shared" ca="1" si="154"/>
        <v>-9.8327463065931227</v>
      </c>
      <c r="F364" s="304">
        <f t="shared" ca="1" si="155"/>
        <v>9.8624139539477707</v>
      </c>
      <c r="G364" s="306">
        <f t="shared" ca="1" si="156"/>
        <v>39.978831651610228</v>
      </c>
      <c r="H364" s="307">
        <f t="shared" ca="1" si="157"/>
        <v>0.2086512715196418</v>
      </c>
      <c r="I364" s="304">
        <f t="shared" ca="1" si="158"/>
        <v>39.979376127960009</v>
      </c>
      <c r="J364" s="306">
        <f t="shared" ca="1" si="159"/>
        <v>1208.0637712591861</v>
      </c>
      <c r="K364" s="307">
        <f t="shared" ca="1" si="160"/>
        <v>2700.8366293723166</v>
      </c>
      <c r="L364" s="304">
        <f t="shared" ca="1" si="145"/>
        <v>2958.7052191775006</v>
      </c>
      <c r="M364" s="306">
        <f t="shared" ca="1" si="161"/>
        <v>5.218996366010714E-3</v>
      </c>
      <c r="N364" s="304">
        <f t="shared" ca="1" si="162"/>
        <v>0.29902646506652775</v>
      </c>
      <c r="P364" s="310">
        <f t="shared" ca="1" si="163"/>
        <v>23</v>
      </c>
      <c r="Q364" s="304">
        <f t="shared" ca="1" si="164"/>
        <v>0</v>
      </c>
      <c r="R364" s="306">
        <f t="shared" ca="1" si="165"/>
        <v>0</v>
      </c>
      <c r="S364" s="307">
        <f t="shared" ca="1" si="166"/>
        <v>4.2939999999999809</v>
      </c>
      <c r="T364" s="304">
        <f t="shared" ca="1" si="146"/>
        <v>42.124139999999812</v>
      </c>
      <c r="U364" s="311">
        <f t="shared" ca="1" si="147"/>
        <v>0</v>
      </c>
      <c r="V364" s="306">
        <f t="shared" ca="1" si="148"/>
        <v>0.93351075447146925</v>
      </c>
      <c r="W364" s="304">
        <f t="shared" ca="1" si="149"/>
        <v>3.2684415394499138</v>
      </c>
      <c r="Y364" s="314" t="str">
        <f t="shared" ca="1" si="167"/>
        <v>Apogée</v>
      </c>
      <c r="Z364" s="315" t="str">
        <f t="shared" ca="1" si="168"/>
        <v>Para</v>
      </c>
      <c r="AA364" s="316" t="str">
        <f t="shared" ca="1" si="169"/>
        <v/>
      </c>
      <c r="AC364" s="310" t="e">
        <f t="shared" ca="1" si="170"/>
        <v>#N/A</v>
      </c>
      <c r="AD364" s="323" t="e">
        <f t="shared" ca="1" si="171"/>
        <v>#N/A</v>
      </c>
      <c r="AE364" s="324" t="e">
        <f t="shared" ca="1" si="150"/>
        <v>#N/A</v>
      </c>
      <c r="AG364" s="306">
        <f t="shared" ca="1" si="172"/>
        <v>-1.0565267760056352</v>
      </c>
      <c r="AH364" s="304">
        <f t="shared" ca="1" si="173"/>
        <v>-0.76473947437453593</v>
      </c>
    </row>
    <row r="365" spans="1:34" x14ac:dyDescent="0.2">
      <c r="A365" s="347">
        <f t="shared" ca="1" si="151"/>
        <v>0.1</v>
      </c>
      <c r="B365" s="304">
        <f t="shared" ca="1" si="152"/>
        <v>21.800000000000004</v>
      </c>
      <c r="D365" s="306">
        <f t="shared" ca="1" si="153"/>
        <v>-0.76115440772504939</v>
      </c>
      <c r="E365" s="307">
        <f t="shared" ca="1" si="154"/>
        <v>-9.8139724981554899</v>
      </c>
      <c r="F365" s="304">
        <f t="shared" ca="1" si="155"/>
        <v>9.8434451401402949</v>
      </c>
      <c r="G365" s="306">
        <f t="shared" ca="1" si="156"/>
        <v>39.902716210837724</v>
      </c>
      <c r="H365" s="307">
        <f t="shared" ca="1" si="157"/>
        <v>-0.77274597829590719</v>
      </c>
      <c r="I365" s="304">
        <f t="shared" ca="1" si="158"/>
        <v>39.910197911681976</v>
      </c>
      <c r="J365" s="306">
        <f t="shared" ca="1" si="159"/>
        <v>1212.0578486523084</v>
      </c>
      <c r="K365" s="307">
        <f t="shared" ca="1" si="160"/>
        <v>2700.8084246369776</v>
      </c>
      <c r="L365" s="304">
        <f t="shared" ca="1" si="145"/>
        <v>2960.312546855439</v>
      </c>
      <c r="M365" s="306">
        <f t="shared" ca="1" si="161"/>
        <v>-1.9363328410942689E-2</v>
      </c>
      <c r="N365" s="304">
        <f t="shared" ca="1" si="162"/>
        <v>-1.109436995272775</v>
      </c>
      <c r="P365" s="310">
        <f t="shared" ca="1" si="163"/>
        <v>23</v>
      </c>
      <c r="Q365" s="304">
        <f t="shared" ca="1" si="164"/>
        <v>0</v>
      </c>
      <c r="R365" s="306">
        <f t="shared" ca="1" si="165"/>
        <v>0</v>
      </c>
      <c r="S365" s="307">
        <f t="shared" ca="1" si="166"/>
        <v>4.2939999999999809</v>
      </c>
      <c r="T365" s="304">
        <f t="shared" ca="1" si="146"/>
        <v>42.124139999999812</v>
      </c>
      <c r="U365" s="311">
        <f t="shared" ca="1" si="147"/>
        <v>0</v>
      </c>
      <c r="V365" s="306">
        <f t="shared" ca="1" si="148"/>
        <v>0.9335134363241776</v>
      </c>
      <c r="W365" s="304">
        <f t="shared" ca="1" si="149"/>
        <v>3.2571496030899971</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-0.81236289590337318</v>
      </c>
      <c r="AH365" s="304">
        <f t="shared" ca="1" si="173"/>
        <v>-0.76116477397529769</v>
      </c>
    </row>
    <row r="366" spans="1:34" x14ac:dyDescent="0.2">
      <c r="A366" s="347">
        <f t="shared" ca="1" si="151"/>
        <v>0.1</v>
      </c>
      <c r="B366" s="304">
        <f t="shared" ca="1" si="152"/>
        <v>21.900000000000006</v>
      </c>
      <c r="D366" s="306">
        <f t="shared" ca="1" si="153"/>
        <v>-0.75839287536005395</v>
      </c>
      <c r="E366" s="307">
        <f t="shared" ca="1" si="154"/>
        <v>-9.7953131540894063</v>
      </c>
      <c r="F366" s="304">
        <f t="shared" ca="1" si="155"/>
        <v>9.8246282138345489</v>
      </c>
      <c r="G366" s="306">
        <f t="shared" ca="1" si="156"/>
        <v>39.826876923301718</v>
      </c>
      <c r="H366" s="307">
        <f t="shared" ca="1" si="157"/>
        <v>-1.7522772937048479</v>
      </c>
      <c r="I366" s="304">
        <f t="shared" ca="1" si="158"/>
        <v>39.865406070650486</v>
      </c>
      <c r="J366" s="306">
        <f t="shared" ca="1" si="159"/>
        <v>1216.0443283090153</v>
      </c>
      <c r="K366" s="307">
        <f t="shared" ca="1" si="160"/>
        <v>2700.6821734733776</v>
      </c>
      <c r="L366" s="304">
        <f t="shared" ca="1" si="145"/>
        <v>2961.831867363408</v>
      </c>
      <c r="M366" s="306">
        <f t="shared" ca="1" si="161"/>
        <v>-4.3968999663858671E-2</v>
      </c>
      <c r="N366" s="304">
        <f t="shared" ca="1" si="162"/>
        <v>-2.5192381101512371</v>
      </c>
      <c r="P366" s="310">
        <f t="shared" ca="1" si="163"/>
        <v>23</v>
      </c>
      <c r="Q366" s="304">
        <f t="shared" ca="1" si="164"/>
        <v>0</v>
      </c>
      <c r="R366" s="306">
        <f t="shared" ca="1" si="165"/>
        <v>0</v>
      </c>
      <c r="S366" s="307">
        <f t="shared" ca="1" si="166"/>
        <v>4.2939999999999809</v>
      </c>
      <c r="T366" s="304">
        <f t="shared" ca="1" si="146"/>
        <v>42.124139999999812</v>
      </c>
      <c r="U366" s="311">
        <f t="shared" ca="1" si="147"/>
        <v>0</v>
      </c>
      <c r="V366" s="306">
        <f t="shared" ca="1" si="148"/>
        <v>0.93352544102213764</v>
      </c>
      <c r="W366" s="304">
        <f t="shared" ca="1" si="149"/>
        <v>3.2498843975920759</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-0.56859269117278888</v>
      </c>
      <c r="AH366" s="304">
        <f t="shared" ca="1" si="173"/>
        <v>-0.75853507291337019</v>
      </c>
    </row>
    <row r="367" spans="1:34" x14ac:dyDescent="0.2">
      <c r="A367" s="347">
        <f t="shared" ca="1" si="151"/>
        <v>0.1</v>
      </c>
      <c r="B367" s="304">
        <f t="shared" ca="1" si="152"/>
        <v>22.000000000000007</v>
      </c>
      <c r="D367" s="306">
        <f t="shared" ca="1" si="153"/>
        <v>-0.75611165507665745</v>
      </c>
      <c r="E367" s="307">
        <f t="shared" ca="1" si="154"/>
        <v>-9.7767330861205135</v>
      </c>
      <c r="F367" s="304">
        <f t="shared" ca="1" si="155"/>
        <v>9.8059275273778308</v>
      </c>
      <c r="G367" s="306">
        <f t="shared" ca="1" si="156"/>
        <v>39.751265757794052</v>
      </c>
      <c r="H367" s="307">
        <f t="shared" ca="1" si="157"/>
        <v>-2.7299506023168991</v>
      </c>
      <c r="I367" s="304">
        <f t="shared" ca="1" si="158"/>
        <v>39.844896280927379</v>
      </c>
      <c r="J367" s="306">
        <f t="shared" ca="1" si="159"/>
        <v>1220.02323544307</v>
      </c>
      <c r="K367" s="307">
        <f t="shared" ca="1" si="160"/>
        <v>2700.4580620785764</v>
      </c>
      <c r="L367" s="304">
        <f t="shared" ca="1" si="145"/>
        <v>2963.263478002953</v>
      </c>
      <c r="M367" s="306">
        <f t="shared" ca="1" si="161"/>
        <v>-6.8568153434758208E-2</v>
      </c>
      <c r="N367" s="304">
        <f t="shared" ca="1" si="162"/>
        <v>-3.9286658008171047</v>
      </c>
      <c r="P367" s="310">
        <f t="shared" ca="1" si="163"/>
        <v>23</v>
      </c>
      <c r="Q367" s="304">
        <f t="shared" ca="1" si="164"/>
        <v>0</v>
      </c>
      <c r="R367" s="306">
        <f t="shared" ca="1" si="165"/>
        <v>0</v>
      </c>
      <c r="S367" s="307">
        <f t="shared" ca="1" si="166"/>
        <v>4.2939999999999809</v>
      </c>
      <c r="T367" s="304">
        <f t="shared" ca="1" si="146"/>
        <v>42.124139999999812</v>
      </c>
      <c r="U367" s="311">
        <f t="shared" ca="1" si="147"/>
        <v>0</v>
      </c>
      <c r="V367" s="306">
        <f t="shared" ca="1" si="148"/>
        <v>0.93354675117129737</v>
      </c>
      <c r="W367" s="304">
        <f t="shared" ca="1" si="149"/>
        <v>3.2466153943013545</v>
      </c>
      <c r="Y367" s="314" t="str">
        <f t="shared" ca="1" si="167"/>
        <v/>
      </c>
      <c r="Z367" s="315" t="str">
        <f t="shared" ca="1" si="168"/>
        <v/>
      </c>
      <c r="AA367" s="316" t="str">
        <f t="shared" ca="1" si="169"/>
        <v/>
      </c>
      <c r="AC367" s="310">
        <f t="shared" ca="1" si="170"/>
        <v>22.000000000000007</v>
      </c>
      <c r="AD367" s="323">
        <f t="shared" ca="1" si="171"/>
        <v>1220.02323544307</v>
      </c>
      <c r="AE367" s="324" t="e">
        <f t="shared" ca="1" si="150"/>
        <v>#N/A</v>
      </c>
      <c r="AG367" s="306">
        <f t="shared" ca="1" si="172"/>
        <v>-0.32564621091738127</v>
      </c>
      <c r="AH367" s="304">
        <f t="shared" ca="1" si="173"/>
        <v>-0.75684312938800424</v>
      </c>
    </row>
    <row r="368" spans="1:34" x14ac:dyDescent="0.2">
      <c r="A368" s="347">
        <f t="shared" ca="1" si="151"/>
        <v>0.1</v>
      </c>
      <c r="B368" s="304">
        <f t="shared" ca="1" si="152"/>
        <v>22.100000000000009</v>
      </c>
      <c r="D368" s="306">
        <f t="shared" ca="1" si="153"/>
        <v>-0.75430513604019467</v>
      </c>
      <c r="E368" s="307">
        <f t="shared" ca="1" si="154"/>
        <v>-9.7581974794712067</v>
      </c>
      <c r="F368" s="304">
        <f t="shared" ca="1" si="155"/>
        <v>9.7873078160756144</v>
      </c>
      <c r="G368" s="306">
        <f t="shared" ca="1" si="156"/>
        <v>39.675835244190033</v>
      </c>
      <c r="H368" s="307">
        <f t="shared" ca="1" si="157"/>
        <v>-3.7057703502640198</v>
      </c>
      <c r="I368" s="304">
        <f t="shared" ca="1" si="158"/>
        <v>39.848521129560226</v>
      </c>
      <c r="J368" s="306">
        <f t="shared" ca="1" si="159"/>
        <v>1223.9945904931692</v>
      </c>
      <c r="K368" s="307">
        <f t="shared" ca="1" si="160"/>
        <v>2700.1362760309476</v>
      </c>
      <c r="L368" s="304">
        <f t="shared" ca="1" si="145"/>
        <v>2964.6076750043699</v>
      </c>
      <c r="M368" s="306">
        <f t="shared" ca="1" si="161"/>
        <v>-9.3131002070002591E-2</v>
      </c>
      <c r="N368" s="304">
        <f t="shared" ca="1" si="162"/>
        <v>-5.336013360435282</v>
      </c>
      <c r="P368" s="310">
        <f t="shared" ca="1" si="163"/>
        <v>23</v>
      </c>
      <c r="Q368" s="304">
        <f t="shared" ca="1" si="164"/>
        <v>0</v>
      </c>
      <c r="R368" s="306">
        <f t="shared" ca="1" si="165"/>
        <v>0</v>
      </c>
      <c r="S368" s="307">
        <f t="shared" ca="1" si="166"/>
        <v>4.2939999999999809</v>
      </c>
      <c r="T368" s="304">
        <f t="shared" ca="1" si="146"/>
        <v>42.124139999999812</v>
      </c>
      <c r="U368" s="311">
        <f t="shared" ca="1" si="147"/>
        <v>0</v>
      </c>
      <c r="V368" s="306">
        <f t="shared" ca="1" si="148"/>
        <v>0.93357734967604811</v>
      </c>
      <c r="W368" s="304">
        <f t="shared" ca="1" si="149"/>
        <v>3.2473125686256519</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-8.3955215117333726E-2</v>
      </c>
      <c r="AH368" s="304">
        <f t="shared" ca="1" si="173"/>
        <v>-0.7560818337916555</v>
      </c>
    </row>
    <row r="369" spans="1:34" x14ac:dyDescent="0.2">
      <c r="A369" s="347">
        <f t="shared" ca="1" si="151"/>
        <v>0.1</v>
      </c>
      <c r="B369" s="304">
        <f t="shared" ca="1" si="152"/>
        <v>22.20000000000001</v>
      </c>
      <c r="D369" s="306">
        <f t="shared" ca="1" si="153"/>
        <v>-0.75296696567918542</v>
      </c>
      <c r="E369" s="307">
        <f t="shared" ca="1" si="154"/>
        <v>-9.7396719870175694</v>
      </c>
      <c r="F369" s="304">
        <f t="shared" ca="1" si="155"/>
        <v>9.7687342919182161</v>
      </c>
      <c r="G369" s="306">
        <f t="shared" ca="1" si="156"/>
        <v>39.600538547622115</v>
      </c>
      <c r="H369" s="307">
        <f t="shared" ca="1" si="157"/>
        <v>-4.6797375489657771</v>
      </c>
      <c r="I369" s="304">
        <f t="shared" ca="1" si="158"/>
        <v>39.876090540434191</v>
      </c>
      <c r="J369" s="306">
        <f t="shared" ca="1" si="159"/>
        <v>1227.9584091827599</v>
      </c>
      <c r="K369" s="307">
        <f t="shared" ca="1" si="160"/>
        <v>2699.7170006359861</v>
      </c>
      <c r="L369" s="304">
        <f t="shared" ca="1" si="145"/>
        <v>2965.8647538627952</v>
      </c>
      <c r="M369" s="306">
        <f t="shared" ca="1" si="161"/>
        <v>-0.11762804942430982</v>
      </c>
      <c r="N369" s="304">
        <f t="shared" ca="1" si="162"/>
        <v>-6.7395907843692058</v>
      </c>
      <c r="P369" s="310">
        <f t="shared" ca="1" si="163"/>
        <v>23</v>
      </c>
      <c r="Q369" s="304">
        <f t="shared" ca="1" si="164"/>
        <v>0</v>
      </c>
      <c r="R369" s="306">
        <f t="shared" ca="1" si="165"/>
        <v>0</v>
      </c>
      <c r="S369" s="307">
        <f t="shared" ca="1" si="166"/>
        <v>4.2939999999999809</v>
      </c>
      <c r="T369" s="304">
        <f t="shared" ca="1" si="146"/>
        <v>42.124139999999812</v>
      </c>
      <c r="U369" s="311">
        <f t="shared" ca="1" si="147"/>
        <v>0</v>
      </c>
      <c r="V369" s="306">
        <f t="shared" ca="1" si="148"/>
        <v>0.93361721970486033</v>
      </c>
      <c r="W369" s="304">
        <f t="shared" ca="1" si="149"/>
        <v>3.251946337912575</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0.15605081995298464</v>
      </c>
      <c r="AH369" s="304">
        <f t="shared" ca="1" si="173"/>
        <v>-0.7562441939044402</v>
      </c>
    </row>
    <row r="370" spans="1:34" x14ac:dyDescent="0.2">
      <c r="A370" s="347">
        <f t="shared" ca="1" si="151"/>
        <v>0.1</v>
      </c>
      <c r="B370" s="304">
        <f t="shared" ca="1" si="152"/>
        <v>22.300000000000011</v>
      </c>
      <c r="D370" s="306">
        <f t="shared" ca="1" si="153"/>
        <v>-0.75209006041260962</v>
      </c>
      <c r="E370" s="307">
        <f t="shared" ca="1" si="154"/>
        <v>-9.7211228224413091</v>
      </c>
      <c r="F370" s="304">
        <f t="shared" ca="1" si="155"/>
        <v>9.7501727363139956</v>
      </c>
      <c r="G370" s="306">
        <f t="shared" ca="1" si="156"/>
        <v>39.525329541580852</v>
      </c>
      <c r="H370" s="307">
        <f t="shared" ca="1" si="157"/>
        <v>-5.6518498312099084</v>
      </c>
      <c r="I370" s="304">
        <f t="shared" ca="1" si="158"/>
        <v>39.927372589304085</v>
      </c>
      <c r="J370" s="306">
        <f t="shared" ca="1" si="159"/>
        <v>1231.9147025872201</v>
      </c>
      <c r="K370" s="307">
        <f t="shared" ca="1" si="160"/>
        <v>2699.2004212669772</v>
      </c>
      <c r="L370" s="304">
        <f t="shared" ca="1" si="145"/>
        <v>2967.0350096718416</v>
      </c>
      <c r="M370" s="306">
        <f t="shared" ca="1" si="161"/>
        <v>-0.14203030076660758</v>
      </c>
      <c r="N370" s="304">
        <f t="shared" ca="1" si="162"/>
        <v>-8.1377367969003149</v>
      </c>
      <c r="P370" s="310">
        <f t="shared" ca="1" si="163"/>
        <v>23</v>
      </c>
      <c r="Q370" s="304">
        <f t="shared" ca="1" si="164"/>
        <v>0</v>
      </c>
      <c r="R370" s="306">
        <f t="shared" ca="1" si="165"/>
        <v>0</v>
      </c>
      <c r="S370" s="307">
        <f t="shared" ca="1" si="166"/>
        <v>4.2939999999999809</v>
      </c>
      <c r="T370" s="304">
        <f t="shared" ca="1" si="146"/>
        <v>42.124139999999812</v>
      </c>
      <c r="U370" s="311">
        <f t="shared" ca="1" si="147"/>
        <v>0</v>
      </c>
      <c r="V370" s="306">
        <f t="shared" ca="1" si="148"/>
        <v>0.93366634465642639</v>
      </c>
      <c r="W370" s="304">
        <f t="shared" ca="1" si="149"/>
        <v>3.2604875008925966</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0.39394865065081475</v>
      </c>
      <c r="AH370" s="304">
        <f t="shared" ca="1" si="173"/>
        <v>-0.75732332042677908</v>
      </c>
    </row>
    <row r="371" spans="1:34" x14ac:dyDescent="0.2">
      <c r="A371" s="347">
        <f t="shared" ca="1" si="151"/>
        <v>0.1</v>
      </c>
      <c r="B371" s="304">
        <f t="shared" ca="1" si="152"/>
        <v>22.400000000000013</v>
      </c>
      <c r="D371" s="306">
        <f t="shared" ca="1" si="153"/>
        <v>-0.75166662361361569</v>
      </c>
      <c r="E371" s="307">
        <f t="shared" ca="1" si="154"/>
        <v>-9.7025168511162576</v>
      </c>
      <c r="F371" s="304">
        <f t="shared" ca="1" si="155"/>
        <v>9.7315895905679071</v>
      </c>
      <c r="G371" s="306">
        <f t="shared" ca="1" si="156"/>
        <v>39.450162879219491</v>
      </c>
      <c r="H371" s="307">
        <f t="shared" ca="1" si="157"/>
        <v>-6.6221015163215338</v>
      </c>
      <c r="I371" s="304">
        <f t="shared" ca="1" si="158"/>
        <v>40.002094691271047</v>
      </c>
      <c r="J371" s="306">
        <f t="shared" ca="1" si="159"/>
        <v>1235.8634772082601</v>
      </c>
      <c r="K371" s="307">
        <f t="shared" ca="1" si="160"/>
        <v>2698.5867236996005</v>
      </c>
      <c r="L371" s="304">
        <f t="shared" ca="1" si="145"/>
        <v>2968.1187374539172</v>
      </c>
      <c r="M371" s="306">
        <f t="shared" ca="1" si="161"/>
        <v>-0.16630946369619948</v>
      </c>
      <c r="N371" s="304">
        <f t="shared" ca="1" si="162"/>
        <v>-9.5288303628764144</v>
      </c>
      <c r="P371" s="310">
        <f t="shared" ca="1" si="163"/>
        <v>23</v>
      </c>
      <c r="Q371" s="304">
        <f t="shared" ca="1" si="164"/>
        <v>0</v>
      </c>
      <c r="R371" s="306">
        <f t="shared" ca="1" si="165"/>
        <v>0</v>
      </c>
      <c r="S371" s="307">
        <f t="shared" ca="1" si="166"/>
        <v>4.2939999999999809</v>
      </c>
      <c r="T371" s="304">
        <f t="shared" ca="1" si="146"/>
        <v>42.124139999999812</v>
      </c>
      <c r="U371" s="311">
        <f t="shared" ca="1" si="147"/>
        <v>0</v>
      </c>
      <c r="V371" s="306">
        <f t="shared" ca="1" si="148"/>
        <v>0.93372470812639108</v>
      </c>
      <c r="W371" s="304">
        <f t="shared" ca="1" si="149"/>
        <v>3.2729071788001876</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0.62932508687757582</v>
      </c>
      <c r="AH371" s="304">
        <f t="shared" ca="1" si="173"/>
        <v>-0.75931241287671425</v>
      </c>
    </row>
    <row r="372" spans="1:34" x14ac:dyDescent="0.2">
      <c r="A372" s="347">
        <f t="shared" ca="1" si="151"/>
        <v>0.1</v>
      </c>
      <c r="B372" s="304">
        <f t="shared" ca="1" si="152"/>
        <v>22.500000000000014</v>
      </c>
      <c r="D372" s="306">
        <f t="shared" ca="1" si="153"/>
        <v>-0.75168817043881686</v>
      </c>
      <c r="E372" s="307">
        <f t="shared" ca="1" si="154"/>
        <v>-9.6838216775301103</v>
      </c>
      <c r="F372" s="304">
        <f t="shared" ca="1" si="155"/>
        <v>9.7129520429053766</v>
      </c>
      <c r="G372" s="306">
        <f t="shared" ca="1" si="156"/>
        <v>39.37499406217561</v>
      </c>
      <c r="H372" s="307">
        <f t="shared" ca="1" si="157"/>
        <v>-7.5904836840745453</v>
      </c>
      <c r="I372" s="304">
        <f t="shared" ca="1" si="158"/>
        <v>40.099945136553075</v>
      </c>
      <c r="J372" s="306">
        <f t="shared" ca="1" si="159"/>
        <v>1239.8047350553297</v>
      </c>
      <c r="K372" s="307">
        <f t="shared" ca="1" si="160"/>
        <v>2697.8760944395808</v>
      </c>
      <c r="L372" s="304">
        <f t="shared" ca="1" si="145"/>
        <v>2969.1162324863913</v>
      </c>
      <c r="M372" s="306">
        <f t="shared" ca="1" si="161"/>
        <v>-0.19043813667483256</v>
      </c>
      <c r="N372" s="304">
        <f t="shared" ca="1" si="162"/>
        <v>-10.911301489803442</v>
      </c>
      <c r="P372" s="310">
        <f t="shared" ca="1" si="163"/>
        <v>23</v>
      </c>
      <c r="Q372" s="304">
        <f t="shared" ca="1" si="164"/>
        <v>0</v>
      </c>
      <c r="R372" s="306">
        <f t="shared" ca="1" si="165"/>
        <v>0</v>
      </c>
      <c r="S372" s="307">
        <f t="shared" ca="1" si="166"/>
        <v>4.2939999999999809</v>
      </c>
      <c r="T372" s="304">
        <f t="shared" ca="1" si="146"/>
        <v>42.124139999999812</v>
      </c>
      <c r="U372" s="311">
        <f t="shared" ca="1" si="147"/>
        <v>0</v>
      </c>
      <c r="V372" s="306">
        <f t="shared" ca="1" si="148"/>
        <v>0.93379229387474683</v>
      </c>
      <c r="W372" s="304">
        <f t="shared" ca="1" si="149"/>
        <v>3.2891767582815676</v>
      </c>
      <c r="Y372" s="314" t="str">
        <f t="shared" ca="1" si="167"/>
        <v/>
      </c>
      <c r="Z372" s="315" t="str">
        <f t="shared" ca="1" si="168"/>
        <v/>
      </c>
      <c r="AA372" s="316" t="str">
        <f t="shared" ca="1" si="169"/>
        <v/>
      </c>
      <c r="AC372" s="310" t="e">
        <f t="shared" ca="1" si="170"/>
        <v>#N/A</v>
      </c>
      <c r="AD372" s="323" t="e">
        <f t="shared" ca="1" si="171"/>
        <v>#N/A</v>
      </c>
      <c r="AE372" s="324" t="e">
        <f t="shared" ca="1" si="150"/>
        <v>#N/A</v>
      </c>
      <c r="AG372" s="306">
        <f t="shared" ca="1" si="172"/>
        <v>0.86178060730124928</v>
      </c>
      <c r="AH372" s="304">
        <f t="shared" ca="1" si="173"/>
        <v>-0.76220474587801634</v>
      </c>
    </row>
    <row r="373" spans="1:34" x14ac:dyDescent="0.2">
      <c r="A373" s="347">
        <f t="shared" ca="1" si="151"/>
        <v>0.1</v>
      </c>
      <c r="B373" s="304">
        <f t="shared" ca="1" si="152"/>
        <v>22.600000000000016</v>
      </c>
      <c r="D373" s="306">
        <f t="shared" ca="1" si="153"/>
        <v>-0.75214555901799274</v>
      </c>
      <c r="E373" s="307">
        <f t="shared" ca="1" si="154"/>
        <v>-9.6650057281339503</v>
      </c>
      <c r="F373" s="304">
        <f t="shared" ca="1" si="155"/>
        <v>9.6942281109334623</v>
      </c>
      <c r="G373" s="306">
        <f t="shared" ca="1" si="156"/>
        <v>39.299779506273808</v>
      </c>
      <c r="H373" s="307">
        <f t="shared" ca="1" si="157"/>
        <v>-8.5569842568879402</v>
      </c>
      <c r="I373" s="304">
        <f t="shared" ca="1" si="158"/>
        <v>40.22057494385637</v>
      </c>
      <c r="J373" s="306">
        <f t="shared" ca="1" si="159"/>
        <v>1243.7384737337522</v>
      </c>
      <c r="K373" s="307">
        <f t="shared" ca="1" si="160"/>
        <v>2697.0687210425326</v>
      </c>
      <c r="L373" s="304">
        <f t="shared" ca="1" si="145"/>
        <v>2970.0277906227689</v>
      </c>
      <c r="M373" s="306">
        <f t="shared" ca="1" si="161"/>
        <v>-0.2143899821813097</v>
      </c>
      <c r="N373" s="304">
        <f t="shared" ca="1" si="162"/>
        <v>-12.283641148873969</v>
      </c>
      <c r="P373" s="310">
        <f t="shared" ca="1" si="163"/>
        <v>23</v>
      </c>
      <c r="Q373" s="304">
        <f t="shared" ca="1" si="164"/>
        <v>0</v>
      </c>
      <c r="R373" s="306">
        <f t="shared" ca="1" si="165"/>
        <v>0</v>
      </c>
      <c r="S373" s="307">
        <f t="shared" ca="1" si="166"/>
        <v>4.2939999999999809</v>
      </c>
      <c r="T373" s="304">
        <f t="shared" ca="1" si="146"/>
        <v>42.124139999999812</v>
      </c>
      <c r="U373" s="311">
        <f t="shared" ca="1" si="147"/>
        <v>0</v>
      </c>
      <c r="V373" s="306">
        <f t="shared" ca="1" si="148"/>
        <v>0.93386908579396988</v>
      </c>
      <c r="W373" s="304">
        <f t="shared" ca="1" si="149"/>
        <v>3.3092678361922818</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1.0909326987030117</v>
      </c>
      <c r="AH373" s="304">
        <f t="shared" ca="1" si="173"/>
        <v>-0.76599365586436474</v>
      </c>
    </row>
    <row r="374" spans="1:34" x14ac:dyDescent="0.2">
      <c r="A374" s="347">
        <f t="shared" ca="1" si="151"/>
        <v>0.1</v>
      </c>
      <c r="B374" s="304">
        <f t="shared" ca="1" si="152"/>
        <v>22.700000000000017</v>
      </c>
      <c r="D374" s="306">
        <f t="shared" ca="1" si="153"/>
        <v>-0.75302902738236066</v>
      </c>
      <c r="E374" s="307">
        <f t="shared" ca="1" si="154"/>
        <v>-9.6460383286307803</v>
      </c>
      <c r="F374" s="304">
        <f t="shared" ca="1" si="155"/>
        <v>9.6753867185500404</v>
      </c>
      <c r="G374" s="306">
        <f t="shared" ca="1" si="156"/>
        <v>39.224476603535571</v>
      </c>
      <c r="H374" s="307">
        <f t="shared" ca="1" si="157"/>
        <v>-9.5215880897510186</v>
      </c>
      <c r="I374" s="304">
        <f t="shared" ca="1" si="158"/>
        <v>40.36359999519614</v>
      </c>
      <c r="J374" s="306">
        <f t="shared" ca="1" si="159"/>
        <v>1247.6646865392427</v>
      </c>
      <c r="K374" s="307">
        <f t="shared" ca="1" si="160"/>
        <v>2696.1647924252006</v>
      </c>
      <c r="L374" s="304">
        <f t="shared" ca="1" si="145"/>
        <v>2970.8537086080646</v>
      </c>
      <c r="M374" s="306">
        <f t="shared" ca="1" si="161"/>
        <v>-0.23813988197974661</v>
      </c>
      <c r="N374" s="304">
        <f t="shared" ca="1" si="162"/>
        <v>-13.644410171183008</v>
      </c>
      <c r="P374" s="310">
        <f t="shared" ca="1" si="163"/>
        <v>23</v>
      </c>
      <c r="Q374" s="304">
        <f t="shared" ca="1" si="164"/>
        <v>0</v>
      </c>
      <c r="R374" s="306">
        <f t="shared" ca="1" si="165"/>
        <v>0</v>
      </c>
      <c r="S374" s="307">
        <f t="shared" ca="1" si="166"/>
        <v>4.2939999999999809</v>
      </c>
      <c r="T374" s="304">
        <f t="shared" ca="1" si="146"/>
        <v>42.124139999999812</v>
      </c>
      <c r="U374" s="311">
        <f t="shared" ca="1" si="147"/>
        <v>0</v>
      </c>
      <c r="V374" s="306">
        <f t="shared" ca="1" si="148"/>
        <v>0.93395506787797267</v>
      </c>
      <c r="W374" s="304">
        <f t="shared" ca="1" si="149"/>
        <v>3.3331521663807337</v>
      </c>
      <c r="Y374" s="314" t="str">
        <f t="shared" ca="1" si="167"/>
        <v/>
      </c>
      <c r="Z374" s="315" t="str">
        <f t="shared" ca="1" si="168"/>
        <v/>
      </c>
      <c r="AA374" s="316" t="str">
        <f t="shared" ca="1" si="169"/>
        <v/>
      </c>
      <c r="AC374" s="310" t="e">
        <f t="shared" ca="1" si="170"/>
        <v>#N/A</v>
      </c>
      <c r="AD374" s="323" t="e">
        <f t="shared" ca="1" si="171"/>
        <v>#N/A</v>
      </c>
      <c r="AE374" s="324" t="e">
        <f t="shared" ca="1" si="150"/>
        <v>#N/A</v>
      </c>
      <c r="AG374" s="306">
        <f t="shared" ca="1" si="172"/>
        <v>1.3164188591383683</v>
      </c>
      <c r="AH374" s="304">
        <f t="shared" ca="1" si="173"/>
        <v>-0.77067252822363685</v>
      </c>
    </row>
    <row r="375" spans="1:34" x14ac:dyDescent="0.2">
      <c r="A375" s="347">
        <f t="shared" ca="1" si="151"/>
        <v>0.1</v>
      </c>
      <c r="B375" s="304">
        <f t="shared" ca="1" si="152"/>
        <v>22.800000000000018</v>
      </c>
      <c r="D375" s="306">
        <f t="shared" ca="1" si="153"/>
        <v>-0.7543282354142905</v>
      </c>
      <c r="E375" s="307">
        <f t="shared" ca="1" si="154"/>
        <v>-9.6268897748546074</v>
      </c>
      <c r="F375" s="304">
        <f t="shared" ca="1" si="155"/>
        <v>9.6563977664522191</v>
      </c>
      <c r="G375" s="306">
        <f t="shared" ca="1" si="156"/>
        <v>39.149043779994145</v>
      </c>
      <c r="H375" s="307">
        <f t="shared" ca="1" si="157"/>
        <v>-10.48427706723648</v>
      </c>
      <c r="I375" s="304">
        <f t="shared" ca="1" si="158"/>
        <v>40.528603411793988</v>
      </c>
      <c r="J375" s="306">
        <f t="shared" ca="1" si="159"/>
        <v>1251.5833625584191</v>
      </c>
      <c r="K375" s="307">
        <f t="shared" ca="1" si="160"/>
        <v>2695.1644991673511</v>
      </c>
      <c r="L375" s="304">
        <f t="shared" ca="1" si="145"/>
        <v>2971.5942843875978</v>
      </c>
      <c r="M375" s="306">
        <f t="shared" ca="1" si="161"/>
        <v>-0.26166407253644591</v>
      </c>
      <c r="N375" s="304">
        <f t="shared" ca="1" si="162"/>
        <v>-14.992247006543385</v>
      </c>
      <c r="P375" s="310">
        <f t="shared" ca="1" si="163"/>
        <v>23</v>
      </c>
      <c r="Q375" s="304">
        <f t="shared" ca="1" si="164"/>
        <v>0</v>
      </c>
      <c r="R375" s="306">
        <f t="shared" ca="1" si="165"/>
        <v>0</v>
      </c>
      <c r="S375" s="307">
        <f t="shared" ca="1" si="166"/>
        <v>4.2939999999999809</v>
      </c>
      <c r="T375" s="304">
        <f t="shared" ca="1" si="146"/>
        <v>42.124139999999812</v>
      </c>
      <c r="U375" s="311">
        <f t="shared" ca="1" si="147"/>
        <v>0</v>
      </c>
      <c r="V375" s="306">
        <f t="shared" ca="1" si="148"/>
        <v>0.93405022419192996</v>
      </c>
      <c r="W375" s="304">
        <f t="shared" ca="1" si="149"/>
        <v>3.3608016085451675</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1.5378992163135903</v>
      </c>
      <c r="AH375" s="304">
        <f t="shared" ca="1" si="173"/>
        <v>-0.77623478490469222</v>
      </c>
    </row>
    <row r="376" spans="1:34" x14ac:dyDescent="0.2">
      <c r="A376" s="347">
        <f t="shared" ca="1" si="151"/>
        <v>0.1</v>
      </c>
      <c r="B376" s="304">
        <f t="shared" ca="1" si="152"/>
        <v>22.90000000000002</v>
      </c>
      <c r="D376" s="306">
        <f t="shared" ca="1" si="153"/>
        <v>-0.75603231102995772</v>
      </c>
      <c r="E376" s="307">
        <f t="shared" ca="1" si="154"/>
        <v>-9.6075313965478841</v>
      </c>
      <c r="F376" s="304">
        <f t="shared" ca="1" si="155"/>
        <v>9.6372321955515137</v>
      </c>
      <c r="G376" s="306">
        <f t="shared" ca="1" si="156"/>
        <v>39.073440548891149</v>
      </c>
      <c r="H376" s="307">
        <f t="shared" ca="1" si="157"/>
        <v>-11.445030206891268</v>
      </c>
      <c r="I376" s="304">
        <f t="shared" ca="1" si="158"/>
        <v>40.715138127782211</v>
      </c>
      <c r="J376" s="306">
        <f t="shared" ca="1" si="159"/>
        <v>1255.4944867748634</v>
      </c>
      <c r="K376" s="307">
        <f t="shared" ca="1" si="160"/>
        <v>2694.0680338036445</v>
      </c>
      <c r="L376" s="304">
        <f t="shared" ca="1" si="145"/>
        <v>2972.2498174084749</v>
      </c>
      <c r="M376" s="306">
        <f t="shared" ca="1" si="161"/>
        <v>-0.28494025919796484</v>
      </c>
      <c r="N376" s="304">
        <f t="shared" ca="1" si="162"/>
        <v>-16.325874265407119</v>
      </c>
      <c r="P376" s="310">
        <f t="shared" ca="1" si="163"/>
        <v>23</v>
      </c>
      <c r="Q376" s="304">
        <f t="shared" ca="1" si="164"/>
        <v>0</v>
      </c>
      <c r="R376" s="306">
        <f t="shared" ca="1" si="165"/>
        <v>0</v>
      </c>
      <c r="S376" s="307">
        <f t="shared" ca="1" si="166"/>
        <v>4.2939999999999809</v>
      </c>
      <c r="T376" s="304">
        <f t="shared" ca="1" si="146"/>
        <v>42.124139999999812</v>
      </c>
      <c r="U376" s="311">
        <f t="shared" ca="1" si="147"/>
        <v>0</v>
      </c>
      <c r="V376" s="306">
        <f t="shared" ca="1" si="148"/>
        <v>0.93415453884304533</v>
      </c>
      <c r="W376" s="304">
        <f t="shared" ca="1" si="149"/>
        <v>3.392188079241925</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1.755058725494606</v>
      </c>
      <c r="AH376" s="304">
        <f t="shared" ca="1" si="173"/>
        <v>-0.78267387250702902</v>
      </c>
    </row>
    <row r="377" spans="1:34" x14ac:dyDescent="0.2">
      <c r="A377" s="347">
        <f t="shared" ca="1" si="151"/>
        <v>0.1</v>
      </c>
      <c r="B377" s="304">
        <f t="shared" ca="1" si="152"/>
        <v>23.000000000000021</v>
      </c>
      <c r="D377" s="306">
        <f t="shared" ca="1" si="153"/>
        <v>-0.7581298997603606</v>
      </c>
      <c r="E377" s="307">
        <f t="shared" ca="1" si="154"/>
        <v>-9.5879356135109788</v>
      </c>
      <c r="F377" s="304">
        <f t="shared" ca="1" si="155"/>
        <v>9.6178620427693176</v>
      </c>
      <c r="G377" s="306">
        <f t="shared" ca="1" si="156"/>
        <v>38.997627558915113</v>
      </c>
      <c r="H377" s="307">
        <f t="shared" ca="1" si="157"/>
        <v>-12.403823768242365</v>
      </c>
      <c r="I377" s="304">
        <f t="shared" ca="1" si="158"/>
        <v>40.922729616894692</v>
      </c>
      <c r="J377" s="306">
        <f t="shared" ca="1" si="159"/>
        <v>1259.3980401802537</v>
      </c>
      <c r="K377" s="307">
        <f t="shared" ca="1" si="160"/>
        <v>2692.8755911048879</v>
      </c>
      <c r="L377" s="304">
        <f t="shared" ca="1" si="145"/>
        <v>2972.8206089130845</v>
      </c>
      <c r="M377" s="306">
        <f t="shared" ca="1" si="161"/>
        <v>-0.30794770832857515</v>
      </c>
      <c r="N377" s="304">
        <f t="shared" ca="1" si="162"/>
        <v>-17.644103997953028</v>
      </c>
      <c r="P377" s="310">
        <f t="shared" ca="1" si="163"/>
        <v>23</v>
      </c>
      <c r="Q377" s="304">
        <f t="shared" ca="1" si="164"/>
        <v>0</v>
      </c>
      <c r="R377" s="306">
        <f t="shared" ca="1" si="165"/>
        <v>0</v>
      </c>
      <c r="S377" s="307">
        <f t="shared" ca="1" si="166"/>
        <v>4.2939999999999809</v>
      </c>
      <c r="T377" s="304">
        <f t="shared" ca="1" si="146"/>
        <v>42.124139999999812</v>
      </c>
      <c r="U377" s="311">
        <f t="shared" ca="1" si="147"/>
        <v>0</v>
      </c>
      <c r="V377" s="306">
        <f t="shared" ca="1" si="148"/>
        <v>0.93426799595230381</v>
      </c>
      <c r="W377" s="304">
        <f t="shared" ca="1" si="149"/>
        <v>3.4272835051119812</v>
      </c>
      <c r="Y377" s="314" t="str">
        <f t="shared" ca="1" si="167"/>
        <v/>
      </c>
      <c r="Z377" s="315" t="str">
        <f t="shared" ca="1" si="168"/>
        <v/>
      </c>
      <c r="AA377" s="316" t="str">
        <f t="shared" ca="1" si="169"/>
        <v/>
      </c>
      <c r="AC377" s="310">
        <f t="shared" ca="1" si="170"/>
        <v>23.000000000000021</v>
      </c>
      <c r="AD377" s="323">
        <f t="shared" ca="1" si="171"/>
        <v>1259.3980401802537</v>
      </c>
      <c r="AE377" s="324" t="e">
        <f t="shared" ca="1" si="150"/>
        <v>#N/A</v>
      </c>
      <c r="AG377" s="306">
        <f t="shared" ca="1" si="172"/>
        <v>1.9676089247275308</v>
      </c>
      <c r="AH377" s="304">
        <f t="shared" ca="1" si="173"/>
        <v>-0.78998325087143462</v>
      </c>
    </row>
    <row r="378" spans="1:34" x14ac:dyDescent="0.2">
      <c r="A378" s="347">
        <f t="shared" ca="1" si="151"/>
        <v>0.1</v>
      </c>
      <c r="B378" s="304">
        <f t="shared" ca="1" si="152"/>
        <v>23.100000000000023</v>
      </c>
      <c r="D378" s="306">
        <f t="shared" ca="1" si="153"/>
        <v>-0.76060921687537508</v>
      </c>
      <c r="E378" s="307">
        <f t="shared" ca="1" si="154"/>
        <v>-9.5680759837667058</v>
      </c>
      <c r="F378" s="304">
        <f t="shared" ca="1" si="155"/>
        <v>9.5982604888557272</v>
      </c>
      <c r="G378" s="306">
        <f t="shared" ca="1" si="156"/>
        <v>38.921566637227578</v>
      </c>
      <c r="H378" s="307">
        <f t="shared" ca="1" si="157"/>
        <v>-13.360631366619035</v>
      </c>
      <c r="I378" s="304">
        <f t="shared" ca="1" si="158"/>
        <v>41.150878727079828</v>
      </c>
      <c r="J378" s="306">
        <f t="shared" ca="1" si="159"/>
        <v>1263.2939998900608</v>
      </c>
      <c r="K378" s="307">
        <f t="shared" ca="1" si="160"/>
        <v>2691.587368348145</v>
      </c>
      <c r="L378" s="304">
        <f t="shared" ca="1" si="145"/>
        <v>2973.3069622239682</v>
      </c>
      <c r="M378" s="306">
        <f t="shared" ca="1" si="161"/>
        <v>-0.33066731717481596</v>
      </c>
      <c r="N378" s="304">
        <f t="shared" ca="1" si="162"/>
        <v>-18.945841697030716</v>
      </c>
      <c r="P378" s="310">
        <f t="shared" ca="1" si="163"/>
        <v>23</v>
      </c>
      <c r="Q378" s="304">
        <f t="shared" ca="1" si="164"/>
        <v>0</v>
      </c>
      <c r="R378" s="306">
        <f t="shared" ca="1" si="165"/>
        <v>0</v>
      </c>
      <c r="S378" s="307">
        <f t="shared" ca="1" si="166"/>
        <v>4.2939999999999809</v>
      </c>
      <c r="T378" s="304">
        <f t="shared" ca="1" si="146"/>
        <v>42.124139999999812</v>
      </c>
      <c r="U378" s="311">
        <f t="shared" ca="1" si="147"/>
        <v>0</v>
      </c>
      <c r="V378" s="306">
        <f t="shared" ca="1" si="148"/>
        <v>0.93439057962726402</v>
      </c>
      <c r="W378" s="304">
        <f t="shared" ca="1" si="149"/>
        <v>3.4660597783813278</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2.1752892385130536</v>
      </c>
      <c r="AH378" s="304">
        <f t="shared" ca="1" si="173"/>
        <v>-0.79815638218723717</v>
      </c>
    </row>
    <row r="379" spans="1:34" x14ac:dyDescent="0.2">
      <c r="A379" s="347">
        <f t="shared" ca="1" si="151"/>
        <v>0.1</v>
      </c>
      <c r="B379" s="304">
        <f t="shared" ca="1" si="152"/>
        <v>23.200000000000024</v>
      </c>
      <c r="D379" s="306">
        <f t="shared" ca="1" si="153"/>
        <v>-0.76345810119909507</v>
      </c>
      <c r="E379" s="307">
        <f t="shared" ca="1" si="154"/>
        <v>-9.5479272435497577</v>
      </c>
      <c r="F379" s="304">
        <f t="shared" ca="1" si="155"/>
        <v>9.5784018980415624</v>
      </c>
      <c r="G379" s="306">
        <f t="shared" ca="1" si="156"/>
        <v>38.845220827107667</v>
      </c>
      <c r="H379" s="307">
        <f t="shared" ca="1" si="157"/>
        <v>-14.315424090974011</v>
      </c>
      <c r="I379" s="304">
        <f t="shared" ca="1" si="158"/>
        <v>41.399064578939445</v>
      </c>
      <c r="J379" s="306">
        <f t="shared" ca="1" si="159"/>
        <v>1267.1823392632775</v>
      </c>
      <c r="K379" s="307">
        <f t="shared" ca="1" si="160"/>
        <v>2690.2035655752652</v>
      </c>
      <c r="L379" s="304">
        <f t="shared" ca="1" si="145"/>
        <v>2973.7091830195204</v>
      </c>
      <c r="M379" s="306">
        <f t="shared" ca="1" si="161"/>
        <v>-0.35308166175698169</v>
      </c>
      <c r="N379" s="304">
        <f t="shared" ca="1" si="162"/>
        <v>-20.230089042140733</v>
      </c>
      <c r="P379" s="310">
        <f t="shared" ca="1" si="163"/>
        <v>23</v>
      </c>
      <c r="Q379" s="304">
        <f t="shared" ca="1" si="164"/>
        <v>0</v>
      </c>
      <c r="R379" s="306">
        <f t="shared" ca="1" si="165"/>
        <v>0</v>
      </c>
      <c r="S379" s="307">
        <f t="shared" ca="1" si="166"/>
        <v>4.2939999999999809</v>
      </c>
      <c r="T379" s="304">
        <f t="shared" ca="1" si="146"/>
        <v>42.124139999999812</v>
      </c>
      <c r="U379" s="311">
        <f t="shared" ca="1" si="147"/>
        <v>0</v>
      </c>
      <c r="V379" s="306">
        <f t="shared" ca="1" si="148"/>
        <v>0.93452227393591925</v>
      </c>
      <c r="W379" s="304">
        <f t="shared" ca="1" si="149"/>
        <v>3.5084887146788692</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2.3778678337535291</v>
      </c>
      <c r="AH379" s="304">
        <f t="shared" ca="1" si="173"/>
        <v>-0.80718672062909713</v>
      </c>
    </row>
    <row r="380" spans="1:34" x14ac:dyDescent="0.2">
      <c r="A380" s="347">
        <f t="shared" ca="1" si="151"/>
        <v>0.1</v>
      </c>
      <c r="B380" s="304">
        <f t="shared" ca="1" si="152"/>
        <v>23.300000000000026</v>
      </c>
      <c r="D380" s="306">
        <f t="shared" ca="1" si="153"/>
        <v>-0.76666406979055335</v>
      </c>
      <c r="E380" s="307">
        <f t="shared" ca="1" si="154"/>
        <v>-9.5274653390899253</v>
      </c>
      <c r="F380" s="304">
        <f t="shared" ca="1" si="155"/>
        <v>9.5582618494927054</v>
      </c>
      <c r="G380" s="306">
        <f t="shared" ca="1" si="156"/>
        <v>38.768554420128609</v>
      </c>
      <c r="H380" s="307">
        <f t="shared" ca="1" si="157"/>
        <v>-15.268170624883004</v>
      </c>
      <c r="I380" s="304">
        <f t="shared" ca="1" si="158"/>
        <v>41.666747485939112</v>
      </c>
      <c r="J380" s="306">
        <f t="shared" ca="1" si="159"/>
        <v>1271.0630280256394</v>
      </c>
      <c r="K380" s="307">
        <f t="shared" ca="1" si="160"/>
        <v>2688.7243858394722</v>
      </c>
      <c r="L380" s="304">
        <f t="shared" ca="1" si="145"/>
        <v>2974.0275796000201</v>
      </c>
      <c r="M380" s="306">
        <f t="shared" ca="1" si="161"/>
        <v>-0.37517502356478527</v>
      </c>
      <c r="N380" s="304">
        <f t="shared" ca="1" si="162"/>
        <v>-21.495945428983401</v>
      </c>
      <c r="P380" s="310">
        <f t="shared" ca="1" si="163"/>
        <v>23</v>
      </c>
      <c r="Q380" s="304">
        <f t="shared" ca="1" si="164"/>
        <v>0</v>
      </c>
      <c r="R380" s="306">
        <f t="shared" ca="1" si="165"/>
        <v>0</v>
      </c>
      <c r="S380" s="307">
        <f t="shared" ca="1" si="166"/>
        <v>4.2939999999999809</v>
      </c>
      <c r="T380" s="304">
        <f t="shared" ca="1" si="146"/>
        <v>42.124139999999812</v>
      </c>
      <c r="U380" s="311">
        <f t="shared" ca="1" si="147"/>
        <v>0</v>
      </c>
      <c r="V380" s="306">
        <f t="shared" ca="1" si="148"/>
        <v>0.93466306288166512</v>
      </c>
      <c r="W380" s="304">
        <f t="shared" ca="1" si="149"/>
        <v>3.5545420132034424</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2.5751420432851657</v>
      </c>
      <c r="AH380" s="304">
        <f t="shared" ca="1" si="173"/>
        <v>-0.81706770253350836</v>
      </c>
    </row>
    <row r="381" spans="1:34" x14ac:dyDescent="0.2">
      <c r="A381" s="347">
        <f t="shared" ca="1" si="151"/>
        <v>0.1</v>
      </c>
      <c r="B381" s="304">
        <f t="shared" ca="1" si="152"/>
        <v>23.400000000000027</v>
      </c>
      <c r="D381" s="306">
        <f t="shared" ca="1" si="153"/>
        <v>-0.77021437270921433</v>
      </c>
      <c r="E381" s="307">
        <f t="shared" ca="1" si="154"/>
        <v>-9.5066674503046258</v>
      </c>
      <c r="F381" s="304">
        <f t="shared" ca="1" si="155"/>
        <v>9.5378171606824846</v>
      </c>
      <c r="G381" s="306">
        <f t="shared" ca="1" si="156"/>
        <v>38.691532982857687</v>
      </c>
      <c r="H381" s="307">
        <f t="shared" ca="1" si="157"/>
        <v>-16.218837369913466</v>
      </c>
      <c r="I381" s="304">
        <f t="shared" ca="1" si="158"/>
        <v>41.953371857280622</v>
      </c>
      <c r="J381" s="306">
        <f t="shared" ca="1" si="159"/>
        <v>1274.9360323957887</v>
      </c>
      <c r="K381" s="307">
        <f t="shared" ca="1" si="160"/>
        <v>2687.1500354397326</v>
      </c>
      <c r="L381" s="304">
        <f t="shared" ca="1" si="145"/>
        <v>2974.2624631435729</v>
      </c>
      <c r="M381" s="306">
        <f t="shared" ca="1" si="161"/>
        <v>-0.39693339624418311</v>
      </c>
      <c r="N381" s="304">
        <f t="shared" ca="1" si="162"/>
        <v>-22.742608352585655</v>
      </c>
      <c r="P381" s="310">
        <f t="shared" ca="1" si="163"/>
        <v>23</v>
      </c>
      <c r="Q381" s="304">
        <f t="shared" ca="1" si="164"/>
        <v>0</v>
      </c>
      <c r="R381" s="306">
        <f t="shared" ca="1" si="165"/>
        <v>0</v>
      </c>
      <c r="S381" s="307">
        <f t="shared" ca="1" si="166"/>
        <v>4.2939999999999809</v>
      </c>
      <c r="T381" s="304">
        <f t="shared" ca="1" si="146"/>
        <v>42.124139999999812</v>
      </c>
      <c r="U381" s="311">
        <f t="shared" ca="1" si="147"/>
        <v>0</v>
      </c>
      <c r="V381" s="306">
        <f t="shared" ca="1" si="148"/>
        <v>0.93481293037939139</v>
      </c>
      <c r="W381" s="304">
        <f t="shared" ca="1" si="149"/>
        <v>3.6041912192595484</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2.7669383822347942</v>
      </c>
      <c r="AH381" s="304">
        <f t="shared" ca="1" si="173"/>
        <v>-0.82779273712237034</v>
      </c>
    </row>
    <row r="382" spans="1:34" x14ac:dyDescent="0.2">
      <c r="A382" s="347">
        <f t="shared" ca="1" si="151"/>
        <v>0.1</v>
      </c>
      <c r="B382" s="304">
        <f t="shared" ca="1" si="152"/>
        <v>23.500000000000028</v>
      </c>
      <c r="D382" s="306">
        <f t="shared" ca="1" si="153"/>
        <v>-0.77409604714602032</v>
      </c>
      <c r="E382" s="307">
        <f t="shared" ca="1" si="154"/>
        <v>-9.4855120066471237</v>
      </c>
      <c r="F382" s="304">
        <f t="shared" ca="1" si="155"/>
        <v>9.5170459029287979</v>
      </c>
      <c r="G382" s="306">
        <f t="shared" ca="1" si="156"/>
        <v>38.614123378143084</v>
      </c>
      <c r="H382" s="307">
        <f t="shared" ca="1" si="157"/>
        <v>-17.167388570578179</v>
      </c>
      <c r="I382" s="304">
        <f t="shared" ca="1" si="158"/>
        <v>42.258369047984736</v>
      </c>
      <c r="J382" s="306">
        <f t="shared" ca="1" si="159"/>
        <v>1278.8013152138387</v>
      </c>
      <c r="K382" s="307">
        <f t="shared" ca="1" si="160"/>
        <v>2685.4807241427079</v>
      </c>
      <c r="L382" s="304">
        <f t="shared" ca="1" si="145"/>
        <v>2974.4141479516074</v>
      </c>
      <c r="M382" s="306">
        <f t="shared" ca="1" si="161"/>
        <v>-0.41834447379621476</v>
      </c>
      <c r="N382" s="304">
        <f t="shared" ca="1" si="162"/>
        <v>-23.969372731144365</v>
      </c>
      <c r="P382" s="310">
        <f t="shared" ca="1" si="163"/>
        <v>23</v>
      </c>
      <c r="Q382" s="304">
        <f t="shared" ca="1" si="164"/>
        <v>0</v>
      </c>
      <c r="R382" s="306">
        <f t="shared" ca="1" si="165"/>
        <v>0</v>
      </c>
      <c r="S382" s="307">
        <f t="shared" ca="1" si="166"/>
        <v>4.2939999999999809</v>
      </c>
      <c r="T382" s="304">
        <f t="shared" ca="1" si="146"/>
        <v>42.124139999999812</v>
      </c>
      <c r="U382" s="311">
        <f t="shared" ca="1" si="147"/>
        <v>0</v>
      </c>
      <c r="V382" s="306">
        <f t="shared" ca="1" si="148"/>
        <v>0.93497186023271839</v>
      </c>
      <c r="W382" s="304">
        <f t="shared" ca="1" si="149"/>
        <v>3.6574076891696095</v>
      </c>
      <c r="Y382" s="314" t="str">
        <f t="shared" ca="1" si="167"/>
        <v/>
      </c>
      <c r="Z382" s="315" t="str">
        <f t="shared" ca="1" si="168"/>
        <v/>
      </c>
      <c r="AA382" s="316" t="str">
        <f t="shared" ca="1" si="169"/>
        <v/>
      </c>
      <c r="AC382" s="310" t="e">
        <f t="shared" ca="1" si="170"/>
        <v>#N/A</v>
      </c>
      <c r="AD382" s="323" t="e">
        <f t="shared" ca="1" si="171"/>
        <v>#N/A</v>
      </c>
      <c r="AE382" s="324" t="e">
        <f t="shared" ca="1" si="150"/>
        <v>#N/A</v>
      </c>
      <c r="AG382" s="306">
        <f t="shared" ca="1" si="172"/>
        <v>2.9531121905430524</v>
      </c>
      <c r="AH382" s="304">
        <f t="shared" ca="1" si="173"/>
        <v>-0.8393551977781939</v>
      </c>
    </row>
    <row r="383" spans="1:34" x14ac:dyDescent="0.2">
      <c r="A383" s="347">
        <f t="shared" ca="1" si="151"/>
        <v>0.1</v>
      </c>
      <c r="B383" s="304">
        <f t="shared" ca="1" si="152"/>
        <v>23.60000000000003</v>
      </c>
      <c r="D383" s="306">
        <f t="shared" ca="1" si="153"/>
        <v>-0.77829597027452846</v>
      </c>
      <c r="E383" s="307">
        <f t="shared" ca="1" si="154"/>
        <v>-9.4639786954692084</v>
      </c>
      <c r="F383" s="304">
        <f t="shared" ca="1" si="155"/>
        <v>9.4959274094550992</v>
      </c>
      <c r="G383" s="306">
        <f t="shared" ca="1" si="156"/>
        <v>38.536293781115631</v>
      </c>
      <c r="H383" s="307">
        <f t="shared" ca="1" si="157"/>
        <v>-18.1137864401251</v>
      </c>
      <c r="I383" s="304">
        <f t="shared" ca="1" si="158"/>
        <v>42.581160124906312</v>
      </c>
      <c r="J383" s="306">
        <f t="shared" ca="1" si="159"/>
        <v>1282.6588360718017</v>
      </c>
      <c r="K383" s="307">
        <f t="shared" ca="1" si="160"/>
        <v>2683.7166653921727</v>
      </c>
      <c r="L383" s="304">
        <f t="shared" ca="1" si="145"/>
        <v>2974.4829516836621</v>
      </c>
      <c r="M383" s="306">
        <f t="shared" ca="1" si="161"/>
        <v>-0.43939762206299277</v>
      </c>
      <c r="N383" s="304">
        <f t="shared" ca="1" si="162"/>
        <v>-25.175629272293911</v>
      </c>
      <c r="P383" s="310">
        <f t="shared" ca="1" si="163"/>
        <v>23</v>
      </c>
      <c r="Q383" s="304">
        <f t="shared" ca="1" si="164"/>
        <v>0</v>
      </c>
      <c r="R383" s="306">
        <f t="shared" ca="1" si="165"/>
        <v>0</v>
      </c>
      <c r="S383" s="307">
        <f t="shared" ca="1" si="166"/>
        <v>4.2939999999999809</v>
      </c>
      <c r="T383" s="304">
        <f t="shared" ca="1" si="146"/>
        <v>42.124139999999812</v>
      </c>
      <c r="U383" s="311">
        <f t="shared" ca="1" si="147"/>
        <v>0</v>
      </c>
      <c r="V383" s="306">
        <f t="shared" ca="1" si="148"/>
        <v>0.93513983611238394</v>
      </c>
      <c r="W383" s="304">
        <f t="shared" ca="1" si="149"/>
        <v>3.7141625575593658</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3.1335469411405548</v>
      </c>
      <c r="AH383" s="304">
        <f t="shared" ca="1" si="173"/>
        <v>-0.85174841387275868</v>
      </c>
    </row>
    <row r="384" spans="1:34" x14ac:dyDescent="0.2">
      <c r="A384" s="347">
        <f t="shared" ca="1" si="151"/>
        <v>0.1</v>
      </c>
      <c r="B384" s="304">
        <f t="shared" ca="1" si="152"/>
        <v>23.700000000000031</v>
      </c>
      <c r="D384" s="306">
        <f t="shared" ca="1" si="153"/>
        <v>-0.78280091025911092</v>
      </c>
      <c r="E384" s="307">
        <f t="shared" ca="1" si="154"/>
        <v>-9.4420484633496962</v>
      </c>
      <c r="F384" s="304">
        <f t="shared" ca="1" si="155"/>
        <v>9.4744422764269807</v>
      </c>
      <c r="G384" s="306">
        <f t="shared" ca="1" si="156"/>
        <v>38.458013690089722</v>
      </c>
      <c r="H384" s="307">
        <f t="shared" ca="1" si="157"/>
        <v>-19.057991286460069</v>
      </c>
      <c r="I384" s="304">
        <f t="shared" ca="1" si="158"/>
        <v>42.921158521898221</v>
      </c>
      <c r="J384" s="306">
        <f t="shared" ca="1" si="159"/>
        <v>1286.5085514453619</v>
      </c>
      <c r="K384" s="307">
        <f t="shared" ca="1" si="160"/>
        <v>2681.8580765058432</v>
      </c>
      <c r="L384" s="304">
        <f t="shared" ca="1" si="145"/>
        <v>2974.4691955812327</v>
      </c>
      <c r="M384" s="306">
        <f t="shared" ca="1" si="161"/>
        <v>-0.46008383545111553</v>
      </c>
      <c r="N384" s="304">
        <f t="shared" ca="1" si="162"/>
        <v>-26.360861993540365</v>
      </c>
      <c r="P384" s="310">
        <f t="shared" ca="1" si="163"/>
        <v>23</v>
      </c>
      <c r="Q384" s="304">
        <f t="shared" ca="1" si="164"/>
        <v>0</v>
      </c>
      <c r="R384" s="306">
        <f t="shared" ca="1" si="165"/>
        <v>0</v>
      </c>
      <c r="S384" s="307">
        <f t="shared" ca="1" si="166"/>
        <v>4.2939999999999809</v>
      </c>
      <c r="T384" s="304">
        <f t="shared" ca="1" si="146"/>
        <v>42.124139999999812</v>
      </c>
      <c r="U384" s="311">
        <f t="shared" ca="1" si="147"/>
        <v>0</v>
      </c>
      <c r="V384" s="306">
        <f t="shared" ca="1" si="148"/>
        <v>0.93531684153578332</v>
      </c>
      <c r="W384" s="304">
        <f t="shared" ca="1" si="149"/>
        <v>3.7744267070022852</v>
      </c>
      <c r="Y384" s="314" t="str">
        <f t="shared" ca="1" si="167"/>
        <v/>
      </c>
      <c r="Z384" s="315" t="str">
        <f t="shared" ca="1" si="168"/>
        <v/>
      </c>
      <c r="AA384" s="316" t="str">
        <f t="shared" ca="1" si="169"/>
        <v/>
      </c>
      <c r="AC384" s="310" t="e">
        <f t="shared" ca="1" si="170"/>
        <v>#N/A</v>
      </c>
      <c r="AD384" s="323" t="e">
        <f t="shared" ca="1" si="171"/>
        <v>#N/A</v>
      </c>
      <c r="AE384" s="324" t="e">
        <f t="shared" ca="1" si="150"/>
        <v>#N/A</v>
      </c>
      <c r="AG384" s="306">
        <f t="shared" ca="1" si="172"/>
        <v>3.3081532574347126</v>
      </c>
      <c r="AH384" s="304">
        <f t="shared" ca="1" si="173"/>
        <v>-0.86496566314843559</v>
      </c>
    </row>
    <row r="385" spans="1:34" x14ac:dyDescent="0.2">
      <c r="A385" s="347">
        <f t="shared" ca="1" si="151"/>
        <v>0.1</v>
      </c>
      <c r="B385" s="304">
        <f t="shared" ca="1" si="152"/>
        <v>23.800000000000033</v>
      </c>
      <c r="D385" s="306">
        <f t="shared" ca="1" si="153"/>
        <v>-0.78759757494455462</v>
      </c>
      <c r="E385" s="307">
        <f t="shared" ca="1" si="154"/>
        <v>-9.4197035109122567</v>
      </c>
      <c r="F385" s="304">
        <f t="shared" ca="1" si="155"/>
        <v>9.4525723574882647</v>
      </c>
      <c r="G385" s="306">
        <f t="shared" ca="1" si="156"/>
        <v>38.379253932595269</v>
      </c>
      <c r="H385" s="307">
        <f t="shared" ca="1" si="157"/>
        <v>-19.999961637551294</v>
      </c>
      <c r="I385" s="304">
        <f t="shared" ca="1" si="158"/>
        <v>43.277772561976349</v>
      </c>
      <c r="J385" s="306">
        <f t="shared" ca="1" si="159"/>
        <v>1290.3504148264963</v>
      </c>
      <c r="K385" s="307">
        <f t="shared" ca="1" si="160"/>
        <v>2679.9051788596425</v>
      </c>
      <c r="L385" s="304">
        <f t="shared" ca="1" si="145"/>
        <v>2974.3732046805499</v>
      </c>
      <c r="M385" s="306">
        <f t="shared" ca="1" si="161"/>
        <v>-0.48039568094267587</v>
      </c>
      <c r="N385" s="304">
        <f t="shared" ca="1" si="162"/>
        <v>-27.524645014328602</v>
      </c>
      <c r="P385" s="310">
        <f t="shared" ca="1" si="163"/>
        <v>23</v>
      </c>
      <c r="Q385" s="304">
        <f t="shared" ca="1" si="164"/>
        <v>0</v>
      </c>
      <c r="R385" s="306">
        <f t="shared" ca="1" si="165"/>
        <v>0</v>
      </c>
      <c r="S385" s="307">
        <f t="shared" ca="1" si="166"/>
        <v>4.2939999999999809</v>
      </c>
      <c r="T385" s="304">
        <f t="shared" ca="1" si="146"/>
        <v>42.124139999999812</v>
      </c>
      <c r="U385" s="311">
        <f t="shared" ca="1" si="147"/>
        <v>0</v>
      </c>
      <c r="V385" s="306">
        <f t="shared" ca="1" si="148"/>
        <v>0.9355028598476598</v>
      </c>
      <c r="W385" s="304">
        <f t="shared" ca="1" si="149"/>
        <v>3.8381707399990215</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3.4768676860473544</v>
      </c>
      <c r="AH385" s="304">
        <f t="shared" ca="1" si="173"/>
        <v>-0.87900016464888264</v>
      </c>
    </row>
    <row r="386" spans="1:34" x14ac:dyDescent="0.2">
      <c r="A386" s="347">
        <f t="shared" ca="1" si="151"/>
        <v>0.1</v>
      </c>
      <c r="B386" s="304">
        <f t="shared" ca="1" si="152"/>
        <v>23.900000000000034</v>
      </c>
      <c r="D386" s="306">
        <f t="shared" ca="1" si="153"/>
        <v>-0.79267265784041141</v>
      </c>
      <c r="E386" s="307">
        <f t="shared" ca="1" si="154"/>
        <v>-9.3969272817083134</v>
      </c>
      <c r="F386" s="304">
        <f t="shared" ca="1" si="155"/>
        <v>9.4303007523727356</v>
      </c>
      <c r="G386" s="306">
        <f t="shared" ca="1" si="156"/>
        <v>38.299986666811229</v>
      </c>
      <c r="H386" s="307">
        <f t="shared" ca="1" si="157"/>
        <v>-20.939654365722127</v>
      </c>
      <c r="I386" s="304">
        <f t="shared" ca="1" si="158"/>
        <v>43.650407828951884</v>
      </c>
      <c r="J386" s="306">
        <f t="shared" ca="1" si="159"/>
        <v>1294.1843768564665</v>
      </c>
      <c r="K386" s="307">
        <f t="shared" ca="1" si="160"/>
        <v>2677.858198059479</v>
      </c>
      <c r="L386" s="304">
        <f t="shared" ca="1" si="145"/>
        <v>2974.1953080142066</v>
      </c>
      <c r="M386" s="306">
        <f t="shared" ca="1" si="161"/>
        <v>-0.50032723147537306</v>
      </c>
      <c r="N386" s="304">
        <f t="shared" ca="1" si="162"/>
        <v>-28.666638739003876</v>
      </c>
      <c r="P386" s="310">
        <f t="shared" ca="1" si="163"/>
        <v>23</v>
      </c>
      <c r="Q386" s="304">
        <f t="shared" ca="1" si="164"/>
        <v>0</v>
      </c>
      <c r="R386" s="306">
        <f t="shared" ca="1" si="165"/>
        <v>0</v>
      </c>
      <c r="S386" s="307">
        <f t="shared" ca="1" si="166"/>
        <v>4.2939999999999809</v>
      </c>
      <c r="T386" s="304">
        <f t="shared" ca="1" si="146"/>
        <v>42.124139999999812</v>
      </c>
      <c r="U386" s="311">
        <f t="shared" ca="1" si="147"/>
        <v>0</v>
      </c>
      <c r="V386" s="306">
        <f t="shared" ca="1" si="148"/>
        <v>0.93569787420193329</v>
      </c>
      <c r="W386" s="304">
        <f t="shared" ca="1" si="149"/>
        <v>3.9053649532588515</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3.6396512713026241</v>
      </c>
      <c r="AH386" s="304">
        <f t="shared" ca="1" si="173"/>
        <v>-0.89384507219353482</v>
      </c>
    </row>
    <row r="387" spans="1:34" x14ac:dyDescent="0.2">
      <c r="A387" s="347">
        <f t="shared" ca="1" si="151"/>
        <v>0.1</v>
      </c>
      <c r="B387" s="304">
        <f t="shared" ca="1" si="152"/>
        <v>24.000000000000036</v>
      </c>
      <c r="D387" s="306">
        <f t="shared" ca="1" si="153"/>
        <v>-0.7980128811010887</v>
      </c>
      <c r="E387" s="307">
        <f t="shared" ca="1" si="154"/>
        <v>-9.373704445773841</v>
      </c>
      <c r="F387" s="304">
        <f t="shared" ca="1" si="155"/>
        <v>9.4076117902007166</v>
      </c>
      <c r="G387" s="306">
        <f t="shared" ca="1" si="156"/>
        <v>38.220185378701117</v>
      </c>
      <c r="H387" s="307">
        <f t="shared" ca="1" si="157"/>
        <v>-21.87702481029951</v>
      </c>
      <c r="I387" s="304">
        <f t="shared" ca="1" si="158"/>
        <v>44.03846937545331</v>
      </c>
      <c r="J387" s="306">
        <f t="shared" ca="1" si="159"/>
        <v>1298.0103854587421</v>
      </c>
      <c r="K387" s="307">
        <f t="shared" ca="1" si="160"/>
        <v>2675.717364100678</v>
      </c>
      <c r="L387" s="304">
        <f t="shared" ca="1" si="145"/>
        <v>2973.9358388016094</v>
      </c>
      <c r="M387" s="306">
        <f t="shared" ca="1" si="161"/>
        <v>-0.5198739907445955</v>
      </c>
      <c r="N387" s="304">
        <f t="shared" ca="1" si="162"/>
        <v>-29.786585548288546</v>
      </c>
      <c r="P387" s="310">
        <f t="shared" ca="1" si="163"/>
        <v>23</v>
      </c>
      <c r="Q387" s="304">
        <f t="shared" ca="1" si="164"/>
        <v>0</v>
      </c>
      <c r="R387" s="306">
        <f t="shared" ca="1" si="165"/>
        <v>0</v>
      </c>
      <c r="S387" s="307">
        <f t="shared" ca="1" si="166"/>
        <v>4.2939999999999809</v>
      </c>
      <c r="T387" s="304">
        <f t="shared" ca="1" si="146"/>
        <v>42.124139999999812</v>
      </c>
      <c r="U387" s="311">
        <f t="shared" ca="1" si="147"/>
        <v>0</v>
      </c>
      <c r="V387" s="306">
        <f t="shared" ca="1" si="148"/>
        <v>0.93590186754465876</v>
      </c>
      <c r="W387" s="304">
        <f t="shared" ca="1" si="149"/>
        <v>3.9759793142419371</v>
      </c>
      <c r="Y387" s="314" t="str">
        <f t="shared" ca="1" si="167"/>
        <v/>
      </c>
      <c r="Z387" s="315" t="str">
        <f t="shared" ca="1" si="168"/>
        <v/>
      </c>
      <c r="AA387" s="316" t="str">
        <f t="shared" ca="1" si="169"/>
        <v/>
      </c>
      <c r="AC387" s="310">
        <f t="shared" ca="1" si="170"/>
        <v>24.000000000000036</v>
      </c>
      <c r="AD387" s="323">
        <f t="shared" ca="1" si="171"/>
        <v>1298.0103854587421</v>
      </c>
      <c r="AE387" s="324" t="e">
        <f t="shared" ca="1" si="150"/>
        <v>#N/A</v>
      </c>
      <c r="AG387" s="306">
        <f t="shared" ca="1" si="172"/>
        <v>3.7964879770242685</v>
      </c>
      <c r="AH387" s="304">
        <f t="shared" ca="1" si="173"/>
        <v>-0.90949346838818557</v>
      </c>
    </row>
    <row r="388" spans="1:34" x14ac:dyDescent="0.2">
      <c r="A388" s="347">
        <f t="shared" ca="1" si="151"/>
        <v>0.1</v>
      </c>
      <c r="B388" s="304">
        <f t="shared" ca="1" si="152"/>
        <v>24.100000000000037</v>
      </c>
      <c r="D388" s="306">
        <f t="shared" ca="1" si="153"/>
        <v>-0.8036050352865064</v>
      </c>
      <c r="E388" s="307">
        <f t="shared" ca="1" si="154"/>
        <v>-9.3500208784847612</v>
      </c>
      <c r="F388" s="304">
        <f t="shared" ca="1" si="155"/>
        <v>9.384491008085563</v>
      </c>
      <c r="G388" s="306">
        <f t="shared" ca="1" si="156"/>
        <v>38.139824875172465</v>
      </c>
      <c r="H388" s="307">
        <f t="shared" ca="1" si="157"/>
        <v>-22.812026898147987</v>
      </c>
      <c r="I388" s="304">
        <f t="shared" ca="1" si="158"/>
        <v>44.441363758447508</v>
      </c>
      <c r="J388" s="306">
        <f t="shared" ca="1" si="159"/>
        <v>1301.8283859714359</v>
      </c>
      <c r="K388" s="307">
        <f t="shared" ca="1" si="160"/>
        <v>2673.4829115152556</v>
      </c>
      <c r="L388" s="304">
        <f t="shared" ref="L388:L451" ca="1" si="174">SQRT(pos_x^2+pos_z^2)</f>
        <v>2973.5951346282977</v>
      </c>
      <c r="M388" s="306">
        <f t="shared" ca="1" si="161"/>
        <v>-0.5390328114015277</v>
      </c>
      <c r="N388" s="304">
        <f t="shared" ca="1" si="162"/>
        <v>-30.884305112378819</v>
      </c>
      <c r="P388" s="310">
        <f t="shared" ca="1" si="163"/>
        <v>23</v>
      </c>
      <c r="Q388" s="304">
        <f t="shared" ca="1" si="164"/>
        <v>0</v>
      </c>
      <c r="R388" s="306">
        <f t="shared" ca="1" si="165"/>
        <v>0</v>
      </c>
      <c r="S388" s="307">
        <f t="shared" ca="1" si="166"/>
        <v>4.2939999999999809</v>
      </c>
      <c r="T388" s="304">
        <f t="shared" ref="T388:T451" ca="1" si="175">m*g</f>
        <v>42.124139999999812</v>
      </c>
      <c r="U388" s="311">
        <f t="shared" ref="U388:U451" ca="1" si="176">IF(pos_xz&lt;L_rampe,Poids*COS(Beta),0)</f>
        <v>0</v>
      </c>
      <c r="V388" s="306">
        <f t="shared" ref="V388:V451" ca="1" si="177">Rho_moyen*(20000-Alt_rampe-pos_z)/(20000+Alt_rampe+pos_z)</f>
        <v>0.93611482259808487</v>
      </c>
      <c r="W388" s="304">
        <f t="shared" ref="W388:W451" ca="1" si="178">1/2*Rho*Sref*Cx*vit_xz^2</f>
        <v>4.0499834399139383</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3.9473829990198701</v>
      </c>
      <c r="AH388" s="304">
        <f t="shared" ca="1" si="173"/>
        <v>-0.92593835916207612</v>
      </c>
    </row>
    <row r="389" spans="1:34" x14ac:dyDescent="0.2">
      <c r="A389" s="347">
        <f t="shared" ref="A389:A452" ca="1" si="180">IF(B388+0.01&lt;=T_ini+ROUNDUP(Temps_fin_propu,0), 0.01, IF(K388&gt;0, 0.1, 0.0001))</f>
        <v>0.1</v>
      </c>
      <c r="B389" s="304">
        <f t="shared" ref="B389:B452" ca="1" si="181">B388+pas</f>
        <v>24.200000000000038</v>
      </c>
      <c r="D389" s="306">
        <f t="shared" ref="D389:D452" ca="1" si="182">IF(AND(L388&lt;L_rampe,Poussee&lt;Poids*SIN(M388)),0,(-W388+Poussee)/m*COS(M388)-U388/m*SIN(M388))</f>
        <v>-0.80943601576614321</v>
      </c>
      <c r="E389" s="307">
        <f t="shared" ref="E389:E452" ca="1" si="183">IF(AND(L388&lt;L_rampe,Poussee&lt;Poids*SIN(M388)),0,(-W388+Poussee)/m*SIN(M388)+U388/m*COS(M388)-Poids/m)</f>
        <v>-9.3258636353360167</v>
      </c>
      <c r="F389" s="304">
        <f t="shared" ref="F389:F452" ca="1" si="184">SQRT(acc_x^2+acc_z^2)</f>
        <v>9.3609251256754575</v>
      </c>
      <c r="G389" s="306">
        <f t="shared" ref="G389:G452" ca="1" si="185">G388+acc_x*pas</f>
        <v>38.058881273595851</v>
      </c>
      <c r="H389" s="307">
        <f t="shared" ref="H389:H452" ca="1" si="186">H388+acc_z*pas</f>
        <v>-23.744613261681589</v>
      </c>
      <c r="I389" s="304">
        <f t="shared" ref="I389:I452" ca="1" si="187">SQRT(vit_x^2+vit_z^2)</f>
        <v>44.858500897204429</v>
      </c>
      <c r="J389" s="306">
        <f t="shared" ref="J389:J452" ca="1" si="188">J388+0.5*(vit_x+G388)*pas*(K388&gt;=0)</f>
        <v>1305.6383212788742</v>
      </c>
      <c r="K389" s="307">
        <f t="shared" ref="K389:K452" ca="1" si="189">K388+0.5*(vit_z+H388)*pas</f>
        <v>2671.155079507264</v>
      </c>
      <c r="L389" s="304">
        <f t="shared" ca="1" si="174"/>
        <v>2973.1735376142065</v>
      </c>
      <c r="M389" s="306">
        <f t="shared" ref="M389:M452" ca="1" si="190">IF(AND(L388&gt;L_rampe,G389&gt;0),ATAN2(G389,H389),$M$4)</f>
        <v>-0.55780180850256922</v>
      </c>
      <c r="N389" s="304">
        <f t="shared" ref="N389:N452" ca="1" si="191">DEGREES(Beta)</f>
        <v>-31.959689431961774</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4.2939999999999809</v>
      </c>
      <c r="T389" s="304">
        <f t="shared" ca="1" si="175"/>
        <v>42.124139999999812</v>
      </c>
      <c r="U389" s="311">
        <f t="shared" ca="1" si="176"/>
        <v>0</v>
      </c>
      <c r="V389" s="306">
        <f t="shared" ca="1" si="177"/>
        <v>0.93633672184580041</v>
      </c>
      <c r="W389" s="304">
        <f t="shared" ca="1" si="178"/>
        <v>4.1273465776583773</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4.092361008480462</v>
      </c>
      <c r="AH389" s="304">
        <f t="shared" ref="AH389:AH452" ca="1" si="202">IF(AND(L388&lt;L_rampe,Poussee&lt;Poids*SIN(M388)), g*SIN(M388), (-W388+Poussee)/m)</f>
        <v>-0.94317266882020412</v>
      </c>
    </row>
    <row r="390" spans="1:34" x14ac:dyDescent="0.2">
      <c r="A390" s="347">
        <f t="shared" ca="1" si="180"/>
        <v>0.1</v>
      </c>
      <c r="B390" s="304">
        <f t="shared" ca="1" si="181"/>
        <v>24.30000000000004</v>
      </c>
      <c r="D390" s="306">
        <f t="shared" ca="1" si="182"/>
        <v>-0.81549285570012398</v>
      </c>
      <c r="E390" s="307">
        <f t="shared" ca="1" si="183"/>
        <v>-9.3012209232566789</v>
      </c>
      <c r="F390" s="304">
        <f t="shared" ca="1" si="184"/>
        <v>9.3369020162431688</v>
      </c>
      <c r="G390" s="306">
        <f t="shared" ca="1" si="185"/>
        <v>37.977331988025838</v>
      </c>
      <c r="H390" s="307">
        <f t="shared" ca="1" si="186"/>
        <v>-24.674735354007257</v>
      </c>
      <c r="I390" s="304">
        <f t="shared" ca="1" si="187"/>
        <v>45.289295752076193</v>
      </c>
      <c r="J390" s="306">
        <f t="shared" ca="1" si="188"/>
        <v>1309.4401319419553</v>
      </c>
      <c r="K390" s="307">
        <f t="shared" ca="1" si="189"/>
        <v>2668.7341120764795</v>
      </c>
      <c r="L390" s="304">
        <f t="shared" ca="1" si="174"/>
        <v>2972.671394571018</v>
      </c>
      <c r="M390" s="306">
        <f t="shared" ca="1" si="190"/>
        <v>-0.57618026991679261</v>
      </c>
      <c r="N390" s="304">
        <f t="shared" ca="1" si="191"/>
        <v>-33.012697704940805</v>
      </c>
      <c r="P390" s="310">
        <f t="shared" ca="1" si="192"/>
        <v>23</v>
      </c>
      <c r="Q390" s="304">
        <f t="shared" ca="1" si="193"/>
        <v>0</v>
      </c>
      <c r="R390" s="306">
        <f t="shared" ca="1" si="194"/>
        <v>0</v>
      </c>
      <c r="S390" s="307">
        <f t="shared" ca="1" si="195"/>
        <v>4.2939999999999809</v>
      </c>
      <c r="T390" s="304">
        <f t="shared" ca="1" si="175"/>
        <v>42.124139999999812</v>
      </c>
      <c r="U390" s="311">
        <f t="shared" ca="1" si="176"/>
        <v>0</v>
      </c>
      <c r="V390" s="306">
        <f t="shared" ca="1" si="177"/>
        <v>0.93656754751893601</v>
      </c>
      <c r="W390" s="304">
        <f t="shared" ca="1" si="178"/>
        <v>4.2080375882867651</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4.231464362676987</v>
      </c>
      <c r="AH390" s="304">
        <f t="shared" ca="1" si="202"/>
        <v>-0.96118923559813596</v>
      </c>
    </row>
    <row r="391" spans="1:34" x14ac:dyDescent="0.2">
      <c r="A391" s="347">
        <f t="shared" ca="1" si="180"/>
        <v>0.1</v>
      </c>
      <c r="B391" s="304">
        <f t="shared" ca="1" si="181"/>
        <v>24.400000000000041</v>
      </c>
      <c r="D391" s="306">
        <f t="shared" ca="1" si="182"/>
        <v>-0.82176275559360512</v>
      </c>
      <c r="E391" s="307">
        <f t="shared" ca="1" si="183"/>
        <v>-9.2760820690498971</v>
      </c>
      <c r="F391" s="304">
        <f t="shared" ca="1" si="184"/>
        <v>9.3124106749127975</v>
      </c>
      <c r="G391" s="306">
        <f t="shared" ca="1" si="185"/>
        <v>37.895155712466476</v>
      </c>
      <c r="H391" s="307">
        <f t="shared" ca="1" si="186"/>
        <v>-25.602343560912246</v>
      </c>
      <c r="I391" s="304">
        <f t="shared" ca="1" si="187"/>
        <v>45.733169825445792</v>
      </c>
      <c r="J391" s="306">
        <f t="shared" ca="1" si="188"/>
        <v>1313.23375632698</v>
      </c>
      <c r="K391" s="307">
        <f t="shared" ca="1" si="189"/>
        <v>2666.2202581307333</v>
      </c>
      <c r="L391" s="304">
        <f t="shared" ca="1" si="174"/>
        <v>2972.0890571487566</v>
      </c>
      <c r="M391" s="306">
        <f t="shared" ca="1" si="190"/>
        <v>-0.59416856522931427</v>
      </c>
      <c r="N391" s="304">
        <f t="shared" ca="1" si="191"/>
        <v>-34.043351106983259</v>
      </c>
      <c r="P391" s="310">
        <f t="shared" ca="1" si="192"/>
        <v>23</v>
      </c>
      <c r="Q391" s="304">
        <f t="shared" ca="1" si="193"/>
        <v>0</v>
      </c>
      <c r="R391" s="306">
        <f t="shared" ca="1" si="194"/>
        <v>0</v>
      </c>
      <c r="S391" s="307">
        <f t="shared" ca="1" si="195"/>
        <v>4.2939999999999809</v>
      </c>
      <c r="T391" s="304">
        <f t="shared" ca="1" si="175"/>
        <v>42.124139999999812</v>
      </c>
      <c r="U391" s="311">
        <f t="shared" ca="1" si="176"/>
        <v>0</v>
      </c>
      <c r="V391" s="306">
        <f t="shared" ca="1" si="177"/>
        <v>0.93680728158339166</v>
      </c>
      <c r="W391" s="304">
        <f t="shared" ca="1" si="178"/>
        <v>4.2920249310821204</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4.364751315043863</v>
      </c>
      <c r="AH391" s="304">
        <f t="shared" ca="1" si="202"/>
        <v>-0.97998080770535256</v>
      </c>
    </row>
    <row r="392" spans="1:34" x14ac:dyDescent="0.2">
      <c r="A392" s="347">
        <f t="shared" ca="1" si="180"/>
        <v>0.1</v>
      </c>
      <c r="B392" s="304">
        <f t="shared" ca="1" si="181"/>
        <v>24.500000000000043</v>
      </c>
      <c r="D392" s="306">
        <f t="shared" ca="1" si="182"/>
        <v>-0.82823310947468387</v>
      </c>
      <c r="E392" s="307">
        <f t="shared" ca="1" si="183"/>
        <v>-9.2504374855143361</v>
      </c>
      <c r="F392" s="304">
        <f t="shared" ca="1" si="184"/>
        <v>9.2874411845803309</v>
      </c>
      <c r="G392" s="306">
        <f t="shared" ca="1" si="185"/>
        <v>37.812332401519008</v>
      </c>
      <c r="H392" s="307">
        <f t="shared" ca="1" si="186"/>
        <v>-26.527387309463681</v>
      </c>
      <c r="I392" s="304">
        <f t="shared" ca="1" si="187"/>
        <v>46.189552488731252</v>
      </c>
      <c r="J392" s="306">
        <f t="shared" ca="1" si="188"/>
        <v>1317.0191307326793</v>
      </c>
      <c r="K392" s="307">
        <f t="shared" ca="1" si="189"/>
        <v>2663.6137715872146</v>
      </c>
      <c r="L392" s="304">
        <f t="shared" ca="1" si="174"/>
        <v>2971.4268819718463</v>
      </c>
      <c r="M392" s="306">
        <f t="shared" ca="1" si="190"/>
        <v>-0.61176805449794858</v>
      </c>
      <c r="N392" s="304">
        <f t="shared" ca="1" si="191"/>
        <v>-35.051727563661792</v>
      </c>
      <c r="P392" s="310">
        <f t="shared" ca="1" si="192"/>
        <v>23</v>
      </c>
      <c r="Q392" s="304">
        <f t="shared" ca="1" si="193"/>
        <v>0</v>
      </c>
      <c r="R392" s="306">
        <f t="shared" ca="1" si="194"/>
        <v>0</v>
      </c>
      <c r="S392" s="307">
        <f t="shared" ca="1" si="195"/>
        <v>4.2939999999999809</v>
      </c>
      <c r="T392" s="304">
        <f t="shared" ca="1" si="175"/>
        <v>42.124139999999812</v>
      </c>
      <c r="U392" s="311">
        <f t="shared" ca="1" si="176"/>
        <v>0</v>
      </c>
      <c r="V392" s="306">
        <f t="shared" ca="1" si="177"/>
        <v>0.93705590572806319</v>
      </c>
      <c r="W392" s="304">
        <f t="shared" ca="1" si="178"/>
        <v>4.3792766508080305</v>
      </c>
      <c r="Y392" s="314" t="str">
        <f t="shared" ca="1" si="196"/>
        <v/>
      </c>
      <c r="Z392" s="315" t="str">
        <f t="shared" ca="1" si="197"/>
        <v/>
      </c>
      <c r="AA392" s="316" t="str">
        <f t="shared" ca="1" si="198"/>
        <v/>
      </c>
      <c r="AC392" s="310" t="e">
        <f t="shared" ca="1" si="199"/>
        <v>#N/A</v>
      </c>
      <c r="AD392" s="323" t="e">
        <f t="shared" ca="1" si="200"/>
        <v>#N/A</v>
      </c>
      <c r="AE392" s="324" t="e">
        <f t="shared" ca="1" si="179"/>
        <v>#N/A</v>
      </c>
      <c r="AG392" s="306">
        <f t="shared" ca="1" si="201"/>
        <v>4.4922942522301561</v>
      </c>
      <c r="AH392" s="304">
        <f t="shared" ca="1" si="202"/>
        <v>-0.99954003984213768</v>
      </c>
    </row>
    <row r="393" spans="1:34" x14ac:dyDescent="0.2">
      <c r="A393" s="347">
        <f t="shared" ca="1" si="180"/>
        <v>0.1</v>
      </c>
      <c r="B393" s="304">
        <f t="shared" ca="1" si="181"/>
        <v>24.600000000000044</v>
      </c>
      <c r="D393" s="306">
        <f t="shared" ca="1" si="182"/>
        <v>-0.83489152779124787</v>
      </c>
      <c r="E393" s="307">
        <f t="shared" ca="1" si="183"/>
        <v>-9.224278635765442</v>
      </c>
      <c r="F393" s="304">
        <f t="shared" ca="1" si="184"/>
        <v>9.2619846800465169</v>
      </c>
      <c r="G393" s="306">
        <f t="shared" ca="1" si="185"/>
        <v>37.728843248739885</v>
      </c>
      <c r="H393" s="307">
        <f t="shared" ca="1" si="186"/>
        <v>-27.449815173040225</v>
      </c>
      <c r="I393" s="304">
        <f t="shared" ca="1" si="187"/>
        <v>46.657882141413729</v>
      </c>
      <c r="J393" s="306">
        <f t="shared" ca="1" si="188"/>
        <v>1320.7961895151923</v>
      </c>
      <c r="K393" s="307">
        <f t="shared" ca="1" si="189"/>
        <v>2660.9149114630895</v>
      </c>
      <c r="L393" s="304">
        <f t="shared" ca="1" si="174"/>
        <v>2970.6852307648605</v>
      </c>
      <c r="M393" s="306">
        <f t="shared" ca="1" si="190"/>
        <v>-0.62898099803579</v>
      </c>
      <c r="N393" s="304">
        <f t="shared" ca="1" si="191"/>
        <v>-36.037956581377088</v>
      </c>
      <c r="P393" s="310">
        <f t="shared" ca="1" si="192"/>
        <v>23</v>
      </c>
      <c r="Q393" s="304">
        <f t="shared" ca="1" si="193"/>
        <v>0</v>
      </c>
      <c r="R393" s="306">
        <f t="shared" ca="1" si="194"/>
        <v>0</v>
      </c>
      <c r="S393" s="307">
        <f t="shared" ca="1" si="195"/>
        <v>4.2939999999999809</v>
      </c>
      <c r="T393" s="304">
        <f t="shared" ca="1" si="175"/>
        <v>42.124139999999812</v>
      </c>
      <c r="U393" s="311">
        <f t="shared" ca="1" si="176"/>
        <v>0</v>
      </c>
      <c r="V393" s="306">
        <f t="shared" ca="1" si="177"/>
        <v>0.93731340135402952</v>
      </c>
      <c r="W393" s="304">
        <f t="shared" ca="1" si="178"/>
        <v>4.4697603666125936</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4.6141779811636514</v>
      </c>
      <c r="AH393" s="304">
        <f t="shared" ca="1" si="202"/>
        <v>-1.0198594901742082</v>
      </c>
    </row>
    <row r="394" spans="1:34" x14ac:dyDescent="0.2">
      <c r="A394" s="347">
        <f t="shared" ca="1" si="180"/>
        <v>0.1</v>
      </c>
      <c r="B394" s="304">
        <f t="shared" ca="1" si="181"/>
        <v>24.700000000000045</v>
      </c>
      <c r="D394" s="306">
        <f t="shared" ca="1" si="182"/>
        <v>-0.84172585715878956</v>
      </c>
      <c r="E394" s="307">
        <f t="shared" ca="1" si="183"/>
        <v>-9.1975979962319858</v>
      </c>
      <c r="F394" s="304">
        <f t="shared" ca="1" si="184"/>
        <v>9.2360333108375219</v>
      </c>
      <c r="G394" s="306">
        <f t="shared" ca="1" si="185"/>
        <v>37.644670663024009</v>
      </c>
      <c r="H394" s="307">
        <f t="shared" ca="1" si="186"/>
        <v>-28.369574972663422</v>
      </c>
      <c r="I394" s="304">
        <f t="shared" ca="1" si="187"/>
        <v>47.137607209712193</v>
      </c>
      <c r="J394" s="306">
        <f t="shared" ca="1" si="188"/>
        <v>1324.5648652107805</v>
      </c>
      <c r="K394" s="307">
        <f t="shared" ca="1" si="189"/>
        <v>2658.1239419558042</v>
      </c>
      <c r="L394" s="304">
        <f t="shared" ca="1" si="174"/>
        <v>2969.864470468226</v>
      </c>
      <c r="M394" s="306">
        <f t="shared" ca="1" si="190"/>
        <v>-0.64581046820966059</v>
      </c>
      <c r="N394" s="304">
        <f t="shared" ca="1" si="191"/>
        <v>-37.002214193781171</v>
      </c>
      <c r="P394" s="310">
        <f t="shared" ca="1" si="192"/>
        <v>23</v>
      </c>
      <c r="Q394" s="304">
        <f t="shared" ca="1" si="193"/>
        <v>0</v>
      </c>
      <c r="R394" s="306">
        <f t="shared" ca="1" si="194"/>
        <v>0</v>
      </c>
      <c r="S394" s="307">
        <f t="shared" ca="1" si="195"/>
        <v>4.2939999999999809</v>
      </c>
      <c r="T394" s="304">
        <f t="shared" ca="1" si="175"/>
        <v>42.124139999999812</v>
      </c>
      <c r="U394" s="311">
        <f t="shared" ca="1" si="176"/>
        <v>0</v>
      </c>
      <c r="V394" s="306">
        <f t="shared" ca="1" si="177"/>
        <v>0.9375797495646685</v>
      </c>
      <c r="W394" s="304">
        <f t="shared" ca="1" si="178"/>
        <v>4.5634432627547605</v>
      </c>
      <c r="Y394" s="314" t="str">
        <f t="shared" ca="1" si="196"/>
        <v/>
      </c>
      <c r="Z394" s="315" t="str">
        <f t="shared" ca="1" si="197"/>
        <v/>
      </c>
      <c r="AA394" s="316" t="str">
        <f t="shared" ca="1" si="198"/>
        <v/>
      </c>
      <c r="AC394" s="310" t="e">
        <f t="shared" ca="1" si="199"/>
        <v>#N/A</v>
      </c>
      <c r="AD394" s="323" t="e">
        <f t="shared" ca="1" si="200"/>
        <v>#N/A</v>
      </c>
      <c r="AE394" s="324" t="e">
        <f t="shared" ca="1" si="179"/>
        <v>#N/A</v>
      </c>
      <c r="AG394" s="306">
        <f t="shared" ca="1" si="201"/>
        <v>4.7304980847690548</v>
      </c>
      <c r="AH394" s="304">
        <f t="shared" ca="1" si="202"/>
        <v>-1.0409316177486292</v>
      </c>
    </row>
    <row r="395" spans="1:34" x14ac:dyDescent="0.2">
      <c r="A395" s="347">
        <f t="shared" ca="1" si="180"/>
        <v>0.1</v>
      </c>
      <c r="B395" s="304">
        <f t="shared" ca="1" si="181"/>
        <v>24.800000000000047</v>
      </c>
      <c r="D395" s="306">
        <f t="shared" ca="1" si="182"/>
        <v>-0.84872419711974756</v>
      </c>
      <c r="E395" s="307">
        <f t="shared" ca="1" si="183"/>
        <v>-9.170389018758172</v>
      </c>
      <c r="F395" s="304">
        <f t="shared" ca="1" si="184"/>
        <v>9.2095802031437373</v>
      </c>
      <c r="G395" s="306">
        <f t="shared" ca="1" si="185"/>
        <v>37.559798243312031</v>
      </c>
      <c r="H395" s="307">
        <f t="shared" ca="1" si="186"/>
        <v>-29.286613874539238</v>
      </c>
      <c r="I395" s="304">
        <f t="shared" ca="1" si="187"/>
        <v>47.628186993781945</v>
      </c>
      <c r="J395" s="306">
        <f t="shared" ca="1" si="188"/>
        <v>1328.3250886560973</v>
      </c>
      <c r="K395" s="307">
        <f t="shared" ca="1" si="189"/>
        <v>2655.241132513444</v>
      </c>
      <c r="L395" s="304">
        <f t="shared" ca="1" si="174"/>
        <v>2968.9649733441629</v>
      </c>
      <c r="M395" s="306">
        <f t="shared" ca="1" si="190"/>
        <v>-0.66226026406859473</v>
      </c>
      <c r="N395" s="304">
        <f t="shared" ca="1" si="191"/>
        <v>-37.944718070349879</v>
      </c>
      <c r="P395" s="310">
        <f t="shared" ca="1" si="192"/>
        <v>23</v>
      </c>
      <c r="Q395" s="304">
        <f t="shared" ca="1" si="193"/>
        <v>0</v>
      </c>
      <c r="R395" s="306">
        <f t="shared" ca="1" si="194"/>
        <v>0</v>
      </c>
      <c r="S395" s="307">
        <f t="shared" ca="1" si="195"/>
        <v>4.2939999999999809</v>
      </c>
      <c r="T395" s="304">
        <f t="shared" ca="1" si="175"/>
        <v>42.124139999999812</v>
      </c>
      <c r="U395" s="311">
        <f t="shared" ca="1" si="176"/>
        <v>0</v>
      </c>
      <c r="V395" s="306">
        <f t="shared" ca="1" si="177"/>
        <v>0.93785493115666441</v>
      </c>
      <c r="W395" s="304">
        <f t="shared" ca="1" si="178"/>
        <v>4.6602920810791444</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4.8413593608293439</v>
      </c>
      <c r="AH395" s="304">
        <f t="shared" ca="1" si="202"/>
        <v>-1.0627487803341362</v>
      </c>
    </row>
    <row r="396" spans="1:34" x14ac:dyDescent="0.2">
      <c r="A396" s="347">
        <f t="shared" ca="1" si="180"/>
        <v>0.1</v>
      </c>
      <c r="B396" s="304">
        <f t="shared" ca="1" si="181"/>
        <v>24.900000000000048</v>
      </c>
      <c r="D396" s="306">
        <f t="shared" ca="1" si="182"/>
        <v>-0.85587491409594385</v>
      </c>
      <c r="E396" s="307">
        <f t="shared" ca="1" si="183"/>
        <v>-9.1426460921952479</v>
      </c>
      <c r="F396" s="304">
        <f t="shared" ca="1" si="184"/>
        <v>9.1826194212605685</v>
      </c>
      <c r="G396" s="306">
        <f t="shared" ca="1" si="185"/>
        <v>37.474210751902433</v>
      </c>
      <c r="H396" s="307">
        <f t="shared" ca="1" si="186"/>
        <v>-30.200878483758764</v>
      </c>
      <c r="I396" s="304">
        <f t="shared" ca="1" si="187"/>
        <v>48.129092373207733</v>
      </c>
      <c r="J396" s="306">
        <f t="shared" ca="1" si="188"/>
        <v>1332.0767891058579</v>
      </c>
      <c r="K396" s="307">
        <f t="shared" ca="1" si="189"/>
        <v>2652.2667578955293</v>
      </c>
      <c r="L396" s="304">
        <f t="shared" ca="1" si="174"/>
        <v>2967.9871170731576</v>
      </c>
      <c r="M396" s="306">
        <f t="shared" ca="1" si="190"/>
        <v>-0.67833482945145318</v>
      </c>
      <c r="N396" s="304">
        <f t="shared" ca="1" si="191"/>
        <v>-38.865722824294764</v>
      </c>
      <c r="P396" s="310">
        <f t="shared" ca="1" si="192"/>
        <v>23</v>
      </c>
      <c r="Q396" s="304">
        <f t="shared" ca="1" si="193"/>
        <v>0</v>
      </c>
      <c r="R396" s="306">
        <f t="shared" ca="1" si="194"/>
        <v>0</v>
      </c>
      <c r="S396" s="307">
        <f t="shared" ca="1" si="195"/>
        <v>4.2939999999999809</v>
      </c>
      <c r="T396" s="304">
        <f t="shared" ca="1" si="175"/>
        <v>42.124139999999812</v>
      </c>
      <c r="U396" s="311">
        <f t="shared" ca="1" si="176"/>
        <v>0</v>
      </c>
      <c r="V396" s="306">
        <f t="shared" ca="1" si="177"/>
        <v>0.93813892661187526</v>
      </c>
      <c r="W396" s="304">
        <f t="shared" ca="1" si="178"/>
        <v>4.7602731151648738</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4.9468743546650558</v>
      </c>
      <c r="AH396" s="304">
        <f t="shared" ca="1" si="202"/>
        <v>-1.0853032326686458</v>
      </c>
    </row>
    <row r="397" spans="1:34" x14ac:dyDescent="0.2">
      <c r="A397" s="347">
        <f t="shared" ca="1" si="180"/>
        <v>0.1</v>
      </c>
      <c r="B397" s="304">
        <f t="shared" ca="1" si="181"/>
        <v>25.00000000000005</v>
      </c>
      <c r="D397" s="306">
        <f t="shared" ca="1" si="182"/>
        <v>-0.86316665273003623</v>
      </c>
      <c r="E397" s="307">
        <f t="shared" ca="1" si="183"/>
        <v>-9.1143645038205587</v>
      </c>
      <c r="F397" s="304">
        <f t="shared" ca="1" si="184"/>
        <v>9.1551459288691497</v>
      </c>
      <c r="G397" s="306">
        <f t="shared" ca="1" si="185"/>
        <v>37.38789408662943</v>
      </c>
      <c r="H397" s="307">
        <f t="shared" ca="1" si="186"/>
        <v>-31.112314934140819</v>
      </c>
      <c r="I397" s="304">
        <f t="shared" ca="1" si="187"/>
        <v>48.639806381133774</v>
      </c>
      <c r="J397" s="306">
        <f t="shared" ca="1" si="188"/>
        <v>1335.8198943477844</v>
      </c>
      <c r="K397" s="307">
        <f t="shared" ca="1" si="189"/>
        <v>2649.2010982246343</v>
      </c>
      <c r="L397" s="304">
        <f t="shared" ca="1" si="174"/>
        <v>2966.931284841281</v>
      </c>
      <c r="M397" s="306">
        <f t="shared" ca="1" si="190"/>
        <v>-0.69403917507098656</v>
      </c>
      <c r="N397" s="304">
        <f t="shared" ca="1" si="191"/>
        <v>-39.765515548308784</v>
      </c>
      <c r="P397" s="310">
        <f t="shared" ca="1" si="192"/>
        <v>23</v>
      </c>
      <c r="Q397" s="304">
        <f t="shared" ca="1" si="193"/>
        <v>0</v>
      </c>
      <c r="R397" s="306">
        <f t="shared" ca="1" si="194"/>
        <v>0</v>
      </c>
      <c r="S397" s="307">
        <f t="shared" ca="1" si="195"/>
        <v>4.2939999999999809</v>
      </c>
      <c r="T397" s="304">
        <f t="shared" ca="1" si="175"/>
        <v>42.124139999999812</v>
      </c>
      <c r="U397" s="311">
        <f t="shared" ca="1" si="176"/>
        <v>0</v>
      </c>
      <c r="V397" s="306">
        <f t="shared" ca="1" si="177"/>
        <v>0.93843171609001608</v>
      </c>
      <c r="W397" s="304">
        <f t="shared" ca="1" si="178"/>
        <v>4.8633522060737588</v>
      </c>
      <c r="Y397" s="314" t="str">
        <f t="shared" ca="1" si="196"/>
        <v/>
      </c>
      <c r="Z397" s="315" t="str">
        <f t="shared" ca="1" si="197"/>
        <v/>
      </c>
      <c r="AA397" s="316" t="str">
        <f t="shared" ca="1" si="198"/>
        <v/>
      </c>
      <c r="AC397" s="310">
        <f t="shared" ca="1" si="199"/>
        <v>25.00000000000005</v>
      </c>
      <c r="AD397" s="323">
        <f t="shared" ca="1" si="200"/>
        <v>1335.8198943477844</v>
      </c>
      <c r="AE397" s="324" t="e">
        <f t="shared" ca="1" si="179"/>
        <v>#N/A</v>
      </c>
      <c r="AG397" s="306">
        <f t="shared" ca="1" si="201"/>
        <v>5.0471619928859122</v>
      </c>
      <c r="AH397" s="304">
        <f t="shared" ca="1" si="202"/>
        <v>-1.1085871250966219</v>
      </c>
    </row>
    <row r="398" spans="1:34" x14ac:dyDescent="0.2">
      <c r="A398" s="347">
        <f t="shared" ca="1" si="180"/>
        <v>0.1</v>
      </c>
      <c r="B398" s="304">
        <f t="shared" ca="1" si="181"/>
        <v>25.100000000000051</v>
      </c>
      <c r="D398" s="306">
        <f t="shared" ca="1" si="182"/>
        <v>-0.87058834482028413</v>
      </c>
      <c r="E398" s="307">
        <f t="shared" ca="1" si="183"/>
        <v>-9.0855404008773135</v>
      </c>
      <c r="F398" s="304">
        <f t="shared" ca="1" si="184"/>
        <v>9.1271555504500324</v>
      </c>
      <c r="G398" s="306">
        <f t="shared" ca="1" si="185"/>
        <v>37.300835252147401</v>
      </c>
      <c r="H398" s="307">
        <f t="shared" ca="1" si="186"/>
        <v>-32.020868974228549</v>
      </c>
      <c r="I398" s="304">
        <f t="shared" ca="1" si="187"/>
        <v>49.159824657666903</v>
      </c>
      <c r="J398" s="306">
        <f t="shared" ca="1" si="188"/>
        <v>1339.5543308147232</v>
      </c>
      <c r="K398" s="307">
        <f t="shared" ca="1" si="189"/>
        <v>2646.0444390292159</v>
      </c>
      <c r="L398" s="304">
        <f t="shared" ca="1" si="174"/>
        <v>2965.7978654186663</v>
      </c>
      <c r="M398" s="306">
        <f t="shared" ca="1" si="190"/>
        <v>-0.7093788049348273</v>
      </c>
      <c r="N398" s="304">
        <f t="shared" ca="1" si="191"/>
        <v>-40.644411598799699</v>
      </c>
      <c r="P398" s="310">
        <f t="shared" ca="1" si="192"/>
        <v>23</v>
      </c>
      <c r="Q398" s="304">
        <f t="shared" ca="1" si="193"/>
        <v>0</v>
      </c>
      <c r="R398" s="306">
        <f t="shared" ca="1" si="194"/>
        <v>0</v>
      </c>
      <c r="S398" s="307">
        <f t="shared" ca="1" si="195"/>
        <v>4.2939999999999809</v>
      </c>
      <c r="T398" s="304">
        <f t="shared" ca="1" si="175"/>
        <v>42.124139999999812</v>
      </c>
      <c r="U398" s="311">
        <f t="shared" ca="1" si="176"/>
        <v>0</v>
      </c>
      <c r="V398" s="306">
        <f t="shared" ca="1" si="177"/>
        <v>0.93873327942213092</v>
      </c>
      <c r="W398" s="304">
        <f t="shared" ca="1" si="178"/>
        <v>4.9694947396235341</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5.1423463224717274</v>
      </c>
      <c r="AH398" s="304">
        <f t="shared" ca="1" si="202"/>
        <v>-1.1325925025788963</v>
      </c>
    </row>
    <row r="399" spans="1:34" x14ac:dyDescent="0.2">
      <c r="A399" s="347">
        <f t="shared" ca="1" si="180"/>
        <v>0.1</v>
      </c>
      <c r="B399" s="304">
        <f t="shared" ca="1" si="181"/>
        <v>25.200000000000053</v>
      </c>
      <c r="D399" s="306">
        <f t="shared" ca="1" si="182"/>
        <v>-0.87812921605630267</v>
      </c>
      <c r="E399" s="307">
        <f t="shared" ca="1" si="183"/>
        <v>-9.0561707524857074</v>
      </c>
      <c r="F399" s="304">
        <f t="shared" ca="1" si="184"/>
        <v>9.0986449330803758</v>
      </c>
      <c r="G399" s="306">
        <f t="shared" ca="1" si="185"/>
        <v>37.213022330541769</v>
      </c>
      <c r="H399" s="307">
        <f t="shared" ca="1" si="186"/>
        <v>-32.92648604947712</v>
      </c>
      <c r="I399" s="304">
        <f t="shared" ca="1" si="187"/>
        <v>49.688655793247328</v>
      </c>
      <c r="J399" s="306">
        <f t="shared" ca="1" si="188"/>
        <v>1343.2800236938576</v>
      </c>
      <c r="K399" s="307">
        <f t="shared" ca="1" si="189"/>
        <v>2642.7970712780307</v>
      </c>
      <c r="L399" s="304">
        <f t="shared" ca="1" si="174"/>
        <v>2964.5872532294788</v>
      </c>
      <c r="M399" s="306">
        <f t="shared" ca="1" si="190"/>
        <v>-0.72435964734282154</v>
      </c>
      <c r="N399" s="304">
        <f t="shared" ca="1" si="191"/>
        <v>-41.502750642328373</v>
      </c>
      <c r="P399" s="310">
        <f t="shared" ca="1" si="192"/>
        <v>23</v>
      </c>
      <c r="Q399" s="304">
        <f t="shared" ca="1" si="193"/>
        <v>0</v>
      </c>
      <c r="R399" s="306">
        <f t="shared" ca="1" si="194"/>
        <v>0</v>
      </c>
      <c r="S399" s="307">
        <f t="shared" ca="1" si="195"/>
        <v>4.2939999999999809</v>
      </c>
      <c r="T399" s="304">
        <f t="shared" ca="1" si="175"/>
        <v>42.124139999999812</v>
      </c>
      <c r="U399" s="311">
        <f t="shared" ca="1" si="176"/>
        <v>0</v>
      </c>
      <c r="V399" s="306">
        <f t="shared" ca="1" si="177"/>
        <v>0.93904359610481147</v>
      </c>
      <c r="W399" s="304">
        <f t="shared" ca="1" si="178"/>
        <v>5.0786656451125562</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5.2325553568721803</v>
      </c>
      <c r="AH399" s="304">
        <f t="shared" ca="1" si="202"/>
        <v>-1.1573113040576517</v>
      </c>
    </row>
    <row r="400" spans="1:34" x14ac:dyDescent="0.2">
      <c r="A400" s="347">
        <f t="shared" ca="1" si="180"/>
        <v>0.1</v>
      </c>
      <c r="B400" s="304">
        <f t="shared" ca="1" si="181"/>
        <v>25.300000000000054</v>
      </c>
      <c r="D400" s="306">
        <f t="shared" ca="1" si="182"/>
        <v>-0.88577879076256927</v>
      </c>
      <c r="E400" s="307">
        <f t="shared" ca="1" si="183"/>
        <v>-9.0262533121361272</v>
      </c>
      <c r="F400" s="304">
        <f t="shared" ca="1" si="184"/>
        <v>9.0696115088251279</v>
      </c>
      <c r="G400" s="306">
        <f t="shared" ca="1" si="185"/>
        <v>37.124444451465514</v>
      </c>
      <c r="H400" s="307">
        <f t="shared" ca="1" si="186"/>
        <v>-33.829111380690733</v>
      </c>
      <c r="I400" s="304">
        <f t="shared" ca="1" si="187"/>
        <v>50.225821572545009</v>
      </c>
      <c r="J400" s="306">
        <f t="shared" ca="1" si="188"/>
        <v>1346.996897032958</v>
      </c>
      <c r="K400" s="307">
        <f t="shared" ca="1" si="189"/>
        <v>2639.4592914065224</v>
      </c>
      <c r="L400" s="304">
        <f t="shared" ca="1" si="174"/>
        <v>2963.299848413697</v>
      </c>
      <c r="M400" s="306">
        <f t="shared" ca="1" si="190"/>
        <v>-0.73898799059493425</v>
      </c>
      <c r="N400" s="304">
        <f t="shared" ca="1" si="191"/>
        <v>-42.340892971943106</v>
      </c>
      <c r="P400" s="310">
        <f t="shared" ca="1" si="192"/>
        <v>23</v>
      </c>
      <c r="Q400" s="304">
        <f t="shared" ca="1" si="193"/>
        <v>0</v>
      </c>
      <c r="R400" s="306">
        <f t="shared" ca="1" si="194"/>
        <v>0</v>
      </c>
      <c r="S400" s="307">
        <f t="shared" ca="1" si="195"/>
        <v>4.2939999999999809</v>
      </c>
      <c r="T400" s="304">
        <f t="shared" ca="1" si="175"/>
        <v>42.124139999999812</v>
      </c>
      <c r="U400" s="311">
        <f t="shared" ca="1" si="176"/>
        <v>0</v>
      </c>
      <c r="V400" s="306">
        <f t="shared" ca="1" si="177"/>
        <v>0.93936264529512881</v>
      </c>
      <c r="W400" s="304">
        <f t="shared" ca="1" si="178"/>
        <v>5.190829395423485</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5.3179200286685795</v>
      </c>
      <c r="AH400" s="304">
        <f t="shared" ca="1" si="202"/>
        <v>-1.1827353621594268</v>
      </c>
    </row>
    <row r="401" spans="1:34" x14ac:dyDescent="0.2">
      <c r="A401" s="347">
        <f t="shared" ca="1" si="180"/>
        <v>0.1</v>
      </c>
      <c r="B401" s="304">
        <f t="shared" ca="1" si="181"/>
        <v>25.400000000000055</v>
      </c>
      <c r="D401" s="306">
        <f t="shared" ca="1" si="182"/>
        <v>-0.89352689485210202</v>
      </c>
      <c r="E401" s="307">
        <f t="shared" ca="1" si="183"/>
        <v>-8.9957865809382849</v>
      </c>
      <c r="F401" s="304">
        <f t="shared" ca="1" si="184"/>
        <v>9.040053457895775</v>
      </c>
      <c r="G401" s="306">
        <f t="shared" ca="1" si="185"/>
        <v>37.035091761980304</v>
      </c>
      <c r="H401" s="307">
        <f t="shared" ca="1" si="186"/>
        <v>-34.728690038784563</v>
      </c>
      <c r="I401" s="304">
        <f t="shared" ca="1" si="187"/>
        <v>50.770857129147188</v>
      </c>
      <c r="J401" s="306">
        <f t="shared" ca="1" si="188"/>
        <v>1350.7048738436304</v>
      </c>
      <c r="K401" s="307">
        <f t="shared" ca="1" si="189"/>
        <v>2636.0314013355487</v>
      </c>
      <c r="L401" s="304">
        <f t="shared" ca="1" si="174"/>
        <v>2961.9360568810384</v>
      </c>
      <c r="M401" s="306">
        <f t="shared" ca="1" si="190"/>
        <v>-0.75327042345429363</v>
      </c>
      <c r="N401" s="304">
        <f t="shared" ca="1" si="191"/>
        <v>-43.159216095963366</v>
      </c>
      <c r="P401" s="310">
        <f t="shared" ca="1" si="192"/>
        <v>23</v>
      </c>
      <c r="Q401" s="304">
        <f t="shared" ca="1" si="193"/>
        <v>0</v>
      </c>
      <c r="R401" s="306">
        <f t="shared" ca="1" si="194"/>
        <v>0</v>
      </c>
      <c r="S401" s="307">
        <f t="shared" ca="1" si="195"/>
        <v>4.2939999999999809</v>
      </c>
      <c r="T401" s="304">
        <f t="shared" ca="1" si="175"/>
        <v>42.124139999999812</v>
      </c>
      <c r="U401" s="311">
        <f t="shared" ca="1" si="176"/>
        <v>0</v>
      </c>
      <c r="V401" s="306">
        <f t="shared" ca="1" si="177"/>
        <v>0.93969040580624708</v>
      </c>
      <c r="W401" s="304">
        <f t="shared" ca="1" si="178"/>
        <v>5.3059500084348254</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5.3985732465922416</v>
      </c>
      <c r="AH401" s="304">
        <f t="shared" ca="1" si="202"/>
        <v>-1.2088564032192612</v>
      </c>
    </row>
    <row r="402" spans="1:34" x14ac:dyDescent="0.2">
      <c r="A402" s="347">
        <f t="shared" ca="1" si="180"/>
        <v>0.1</v>
      </c>
      <c r="B402" s="304">
        <f t="shared" ca="1" si="181"/>
        <v>25.500000000000057</v>
      </c>
      <c r="D402" s="306">
        <f t="shared" ca="1" si="182"/>
        <v>-0.90136365718565292</v>
      </c>
      <c r="E402" s="307">
        <f t="shared" ca="1" si="183"/>
        <v>-8.9647697717665391</v>
      </c>
      <c r="F402" s="304">
        <f t="shared" ca="1" si="184"/>
        <v>9.0099696727166716</v>
      </c>
      <c r="G402" s="306">
        <f t="shared" ca="1" si="185"/>
        <v>36.94495539626174</v>
      </c>
      <c r="H402" s="307">
        <f t="shared" ca="1" si="186"/>
        <v>-35.625167015961217</v>
      </c>
      <c r="I402" s="304">
        <f t="shared" ca="1" si="187"/>
        <v>51.323311020888944</v>
      </c>
      <c r="J402" s="306">
        <f t="shared" ca="1" si="188"/>
        <v>1354.4038762015425</v>
      </c>
      <c r="K402" s="307">
        <f t="shared" ca="1" si="189"/>
        <v>2632.5137084828116</v>
      </c>
      <c r="L402" s="304">
        <f t="shared" ca="1" si="174"/>
        <v>2960.4962903573596</v>
      </c>
      <c r="M402" s="306">
        <f t="shared" ca="1" si="190"/>
        <v>-0.76721378033499998</v>
      </c>
      <c r="N402" s="304">
        <f t="shared" ca="1" si="191"/>
        <v>-43.958111597472531</v>
      </c>
      <c r="P402" s="310">
        <f t="shared" ca="1" si="192"/>
        <v>23</v>
      </c>
      <c r="Q402" s="304">
        <f t="shared" ca="1" si="193"/>
        <v>0</v>
      </c>
      <c r="R402" s="306">
        <f t="shared" ca="1" si="194"/>
        <v>0</v>
      </c>
      <c r="S402" s="307">
        <f t="shared" ca="1" si="195"/>
        <v>4.2939999999999809</v>
      </c>
      <c r="T402" s="304">
        <f t="shared" ca="1" si="175"/>
        <v>42.124139999999812</v>
      </c>
      <c r="U402" s="311">
        <f t="shared" ca="1" si="176"/>
        <v>0</v>
      </c>
      <c r="V402" s="306">
        <f t="shared" ca="1" si="177"/>
        <v>0.94002685610368075</v>
      </c>
      <c r="W402" s="304">
        <f t="shared" ca="1" si="178"/>
        <v>5.4239910496707786</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5.4746490533127146</v>
      </c>
      <c r="AH402" s="304">
        <f t="shared" ca="1" si="202"/>
        <v>-1.2356660476094199</v>
      </c>
    </row>
    <row r="403" spans="1:34" x14ac:dyDescent="0.2">
      <c r="A403" s="347">
        <f t="shared" ca="1" si="180"/>
        <v>0.1</v>
      </c>
      <c r="B403" s="304">
        <f t="shared" ca="1" si="181"/>
        <v>25.600000000000058</v>
      </c>
      <c r="D403" s="306">
        <f t="shared" ca="1" si="182"/>
        <v>-0.90927950952259862</v>
      </c>
      <c r="E403" s="307">
        <f t="shared" ca="1" si="183"/>
        <v>-8.9332027744114821</v>
      </c>
      <c r="F403" s="304">
        <f t="shared" ca="1" si="184"/>
        <v>8.9793597230086881</v>
      </c>
      <c r="G403" s="306">
        <f t="shared" ca="1" si="185"/>
        <v>36.854027445309477</v>
      </c>
      <c r="H403" s="307">
        <f t="shared" ca="1" si="186"/>
        <v>-36.518487293402366</v>
      </c>
      <c r="I403" s="304">
        <f t="shared" ca="1" si="187"/>
        <v>51.882745235174418</v>
      </c>
      <c r="J403" s="306">
        <f t="shared" ca="1" si="188"/>
        <v>1358.0938253436211</v>
      </c>
      <c r="K403" s="307">
        <f t="shared" ca="1" si="189"/>
        <v>2628.9065257673433</v>
      </c>
      <c r="L403" s="304">
        <f t="shared" ca="1" si="174"/>
        <v>2958.9809664238451</v>
      </c>
      <c r="M403" s="306">
        <f t="shared" ca="1" si="190"/>
        <v>-0.78082509112304888</v>
      </c>
      <c r="N403" s="304">
        <f t="shared" ca="1" si="191"/>
        <v>-44.73798225926862</v>
      </c>
      <c r="P403" s="310">
        <f t="shared" ca="1" si="192"/>
        <v>23</v>
      </c>
      <c r="Q403" s="304">
        <f t="shared" ca="1" si="193"/>
        <v>0</v>
      </c>
      <c r="R403" s="306">
        <f t="shared" ca="1" si="194"/>
        <v>0</v>
      </c>
      <c r="S403" s="307">
        <f t="shared" ca="1" si="195"/>
        <v>4.2939999999999809</v>
      </c>
      <c r="T403" s="304">
        <f t="shared" ca="1" si="175"/>
        <v>42.124139999999812</v>
      </c>
      <c r="U403" s="311">
        <f t="shared" ca="1" si="176"/>
        <v>0</v>
      </c>
      <c r="V403" s="306">
        <f t="shared" ca="1" si="177"/>
        <v>0.94037197430216612</v>
      </c>
      <c r="W403" s="304">
        <f t="shared" ca="1" si="178"/>
        <v>5.5449156361216296</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5.5462818793579789</v>
      </c>
      <c r="AH403" s="304">
        <f t="shared" ca="1" si="202"/>
        <v>-1.2631558103564982</v>
      </c>
    </row>
    <row r="404" spans="1:34" x14ac:dyDescent="0.2">
      <c r="A404" s="347">
        <f t="shared" ca="1" si="180"/>
        <v>0.1</v>
      </c>
      <c r="B404" s="304">
        <f t="shared" ca="1" si="181"/>
        <v>25.70000000000006</v>
      </c>
      <c r="D404" s="306">
        <f t="shared" ca="1" si="182"/>
        <v>-0.91726518523904821</v>
      </c>
      <c r="E404" s="307">
        <f t="shared" ca="1" si="183"/>
        <v>-8.901086121820974</v>
      </c>
      <c r="F404" s="304">
        <f t="shared" ca="1" si="184"/>
        <v>8.948223821973027</v>
      </c>
      <c r="G404" s="306">
        <f t="shared" ca="1" si="185"/>
        <v>36.762300926785571</v>
      </c>
      <c r="H404" s="307">
        <f t="shared" ca="1" si="186"/>
        <v>-37.408595905584463</v>
      </c>
      <c r="I404" s="304">
        <f t="shared" ca="1" si="187"/>
        <v>52.448735133069221</v>
      </c>
      <c r="J404" s="306">
        <f t="shared" ca="1" si="188"/>
        <v>1361.7746417622259</v>
      </c>
      <c r="K404" s="307">
        <f t="shared" ca="1" si="189"/>
        <v>2625.2101716073939</v>
      </c>
      <c r="L404" s="304">
        <f t="shared" ca="1" si="174"/>
        <v>2957.3905085493125</v>
      </c>
      <c r="M404" s="306">
        <f t="shared" ca="1" si="190"/>
        <v>-0.79411153548988034</v>
      </c>
      <c r="N404" s="304">
        <f t="shared" ca="1" si="191"/>
        <v>-45.499239446223434</v>
      </c>
      <c r="P404" s="310">
        <f t="shared" ca="1" si="192"/>
        <v>23</v>
      </c>
      <c r="Q404" s="304">
        <f t="shared" ca="1" si="193"/>
        <v>0</v>
      </c>
      <c r="R404" s="306">
        <f t="shared" ca="1" si="194"/>
        <v>0</v>
      </c>
      <c r="S404" s="307">
        <f t="shared" ca="1" si="195"/>
        <v>4.2939999999999809</v>
      </c>
      <c r="T404" s="304">
        <f t="shared" ca="1" si="175"/>
        <v>42.124139999999812</v>
      </c>
      <c r="U404" s="311">
        <f t="shared" ca="1" si="176"/>
        <v>0</v>
      </c>
      <c r="V404" s="306">
        <f t="shared" ca="1" si="177"/>
        <v>0.94072573816311311</v>
      </c>
      <c r="W404" s="304">
        <f t="shared" ca="1" si="178"/>
        <v>5.6686864411687967</v>
      </c>
      <c r="Y404" s="314" t="str">
        <f t="shared" ca="1" si="196"/>
        <v/>
      </c>
      <c r="Z404" s="315" t="str">
        <f t="shared" ca="1" si="197"/>
        <v/>
      </c>
      <c r="AA404" s="316" t="str">
        <f t="shared" ca="1" si="198"/>
        <v/>
      </c>
      <c r="AC404" s="310" t="e">
        <f t="shared" ca="1" si="199"/>
        <v>#N/A</v>
      </c>
      <c r="AD404" s="323" t="e">
        <f t="shared" ca="1" si="200"/>
        <v>#N/A</v>
      </c>
      <c r="AE404" s="324" t="e">
        <f t="shared" ca="1" si="179"/>
        <v>#N/A</v>
      </c>
      <c r="AG404" s="306">
        <f t="shared" ca="1" si="201"/>
        <v>5.6136058877685837</v>
      </c>
      <c r="AH404" s="304">
        <f t="shared" ca="1" si="202"/>
        <v>-1.2913171020311258</v>
      </c>
    </row>
    <row r="405" spans="1:34" x14ac:dyDescent="0.2">
      <c r="A405" s="347">
        <f t="shared" ca="1" si="180"/>
        <v>0.1</v>
      </c>
      <c r="B405" s="304">
        <f t="shared" ca="1" si="181"/>
        <v>25.800000000000061</v>
      </c>
      <c r="D405" s="306">
        <f t="shared" ca="1" si="182"/>
        <v>-0.92531171697703773</v>
      </c>
      <c r="E405" s="307">
        <f t="shared" ca="1" si="183"/>
        <v>-8.8684209574902919</v>
      </c>
      <c r="F405" s="304">
        <f t="shared" ca="1" si="184"/>
        <v>8.9165627936345526</v>
      </c>
      <c r="G405" s="306">
        <f t="shared" ca="1" si="185"/>
        <v>36.66976975508787</v>
      </c>
      <c r="H405" s="307">
        <f t="shared" ca="1" si="186"/>
        <v>-38.295438001333494</v>
      </c>
      <c r="I405" s="304">
        <f t="shared" ca="1" si="187"/>
        <v>53.020869340337434</v>
      </c>
      <c r="J405" s="306">
        <f t="shared" ca="1" si="188"/>
        <v>1365.4462452963196</v>
      </c>
      <c r="K405" s="307">
        <f t="shared" ca="1" si="189"/>
        <v>2621.4249699120483</v>
      </c>
      <c r="L405" s="304">
        <f t="shared" ca="1" si="174"/>
        <v>2955.7253461159412</v>
      </c>
      <c r="M405" s="306">
        <f t="shared" ca="1" si="190"/>
        <v>-0.80708040152034355</v>
      </c>
      <c r="N405" s="304">
        <f t="shared" ca="1" si="191"/>
        <v>-46.242300734839553</v>
      </c>
      <c r="P405" s="310">
        <f t="shared" ca="1" si="192"/>
        <v>23</v>
      </c>
      <c r="Q405" s="304">
        <f t="shared" ca="1" si="193"/>
        <v>0</v>
      </c>
      <c r="R405" s="306">
        <f t="shared" ca="1" si="194"/>
        <v>0</v>
      </c>
      <c r="S405" s="307">
        <f t="shared" ca="1" si="195"/>
        <v>4.2939999999999809</v>
      </c>
      <c r="T405" s="304">
        <f t="shared" ca="1" si="175"/>
        <v>42.124139999999812</v>
      </c>
      <c r="U405" s="311">
        <f t="shared" ca="1" si="176"/>
        <v>0</v>
      </c>
      <c r="V405" s="306">
        <f t="shared" ca="1" si="177"/>
        <v>0.94108812509261275</v>
      </c>
      <c r="W405" s="304">
        <f t="shared" ca="1" si="178"/>
        <v>5.7952657005506873</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5.6767544035786361</v>
      </c>
      <c r="AH405" s="304">
        <f t="shared" ca="1" si="202"/>
        <v>-1.3201412298949282</v>
      </c>
    </row>
    <row r="406" spans="1:34" x14ac:dyDescent="0.2">
      <c r="A406" s="347">
        <f t="shared" ca="1" si="180"/>
        <v>0.1</v>
      </c>
      <c r="B406" s="304">
        <f t="shared" ca="1" si="181"/>
        <v>25.900000000000063</v>
      </c>
      <c r="D406" s="306">
        <f t="shared" ca="1" si="182"/>
        <v>-0.93341043337643359</v>
      </c>
      <c r="E406" s="307">
        <f t="shared" ca="1" si="183"/>
        <v>-8.8352090040405713</v>
      </c>
      <c r="F406" s="304">
        <f t="shared" ca="1" si="184"/>
        <v>8.8843780413834015</v>
      </c>
      <c r="G406" s="306">
        <f t="shared" ca="1" si="185"/>
        <v>36.576428711750225</v>
      </c>
      <c r="H406" s="307">
        <f t="shared" ca="1" si="186"/>
        <v>-39.178958901737552</v>
      </c>
      <c r="I406" s="304">
        <f t="shared" ca="1" si="187"/>
        <v>53.598749592968922</v>
      </c>
      <c r="J406" s="306">
        <f t="shared" ca="1" si="188"/>
        <v>1369.1085552196614</v>
      </c>
      <c r="K406" s="307">
        <f t="shared" ca="1" si="189"/>
        <v>2617.5512500668947</v>
      </c>
      <c r="L406" s="304">
        <f t="shared" ca="1" si="174"/>
        <v>2953.9859144387319</v>
      </c>
      <c r="M406" s="306">
        <f t="shared" ca="1" si="190"/>
        <v>-0.81973904844890888</v>
      </c>
      <c r="N406" s="304">
        <f t="shared" ca="1" si="191"/>
        <v>-46.967587778192588</v>
      </c>
      <c r="P406" s="310">
        <f t="shared" ca="1" si="192"/>
        <v>23</v>
      </c>
      <c r="Q406" s="304">
        <f t="shared" ca="1" si="193"/>
        <v>0</v>
      </c>
      <c r="R406" s="306">
        <f t="shared" ca="1" si="194"/>
        <v>0</v>
      </c>
      <c r="S406" s="307">
        <f t="shared" ca="1" si="195"/>
        <v>4.2939999999999809</v>
      </c>
      <c r="T406" s="304">
        <f t="shared" ca="1" si="175"/>
        <v>42.124139999999812</v>
      </c>
      <c r="U406" s="311">
        <f t="shared" ca="1" si="176"/>
        <v>0</v>
      </c>
      <c r="V406" s="306">
        <f t="shared" ca="1" si="177"/>
        <v>0.94145911213996147</v>
      </c>
      <c r="W406" s="304">
        <f t="shared" ca="1" si="178"/>
        <v>5.9246152193075465</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5.7358594219197139</v>
      </c>
      <c r="AH406" s="304">
        <f t="shared" ca="1" si="202"/>
        <v>-1.3496193992898726</v>
      </c>
    </row>
    <row r="407" spans="1:34" x14ac:dyDescent="0.2">
      <c r="A407" s="347">
        <f t="shared" ca="1" si="180"/>
        <v>0.1</v>
      </c>
      <c r="B407" s="304">
        <f t="shared" ca="1" si="181"/>
        <v>26.000000000000064</v>
      </c>
      <c r="D407" s="306">
        <f t="shared" ca="1" si="182"/>
        <v>-0.94155295502870273</v>
      </c>
      <c r="E407" s="307">
        <f t="shared" ca="1" si="183"/>
        <v>-8.8014525330071827</v>
      </c>
      <c r="F407" s="304">
        <f t="shared" ca="1" si="184"/>
        <v>8.8516715177361753</v>
      </c>
      <c r="G407" s="306">
        <f t="shared" ca="1" si="185"/>
        <v>36.482273416247352</v>
      </c>
      <c r="H407" s="307">
        <f t="shared" ca="1" si="186"/>
        <v>-40.05910415503827</v>
      </c>
      <c r="I407" s="304">
        <f t="shared" ca="1" si="187"/>
        <v>54.181990544110064</v>
      </c>
      <c r="J407" s="306">
        <f t="shared" ca="1" si="188"/>
        <v>1372.7614903260612</v>
      </c>
      <c r="K407" s="307">
        <f t="shared" ca="1" si="189"/>
        <v>2613.589346914056</v>
      </c>
      <c r="L407" s="304">
        <f t="shared" ca="1" si="174"/>
        <v>2952.1726547789967</v>
      </c>
      <c r="M407" s="306">
        <f t="shared" ca="1" si="190"/>
        <v>-0.83209487327845644</v>
      </c>
      <c r="N407" s="304">
        <f t="shared" ca="1" si="191"/>
        <v>-47.675524393328615</v>
      </c>
      <c r="P407" s="310">
        <f t="shared" ca="1" si="192"/>
        <v>23</v>
      </c>
      <c r="Q407" s="304">
        <f t="shared" ca="1" si="193"/>
        <v>0</v>
      </c>
      <c r="R407" s="306">
        <f t="shared" ca="1" si="194"/>
        <v>0</v>
      </c>
      <c r="S407" s="307">
        <f t="shared" ca="1" si="195"/>
        <v>4.2939999999999809</v>
      </c>
      <c r="T407" s="304">
        <f t="shared" ca="1" si="175"/>
        <v>42.124139999999812</v>
      </c>
      <c r="U407" s="311">
        <f t="shared" ca="1" si="176"/>
        <v>0</v>
      </c>
      <c r="V407" s="306">
        <f t="shared" ca="1" si="177"/>
        <v>0.94183867599668514</v>
      </c>
      <c r="W407" s="304">
        <f t="shared" ca="1" si="178"/>
        <v>6.0566963796456541</v>
      </c>
      <c r="Y407" s="314" t="str">
        <f t="shared" ca="1" si="196"/>
        <v/>
      </c>
      <c r="Z407" s="315" t="str">
        <f t="shared" ca="1" si="197"/>
        <v/>
      </c>
      <c r="AA407" s="316" t="str">
        <f t="shared" ca="1" si="198"/>
        <v/>
      </c>
      <c r="AC407" s="310">
        <f t="shared" ca="1" si="199"/>
        <v>26.000000000000064</v>
      </c>
      <c r="AD407" s="323">
        <f t="shared" ca="1" si="200"/>
        <v>1372.7614903260612</v>
      </c>
      <c r="AE407" s="324" t="e">
        <f t="shared" ca="1" si="179"/>
        <v>#N/A</v>
      </c>
      <c r="AG407" s="306">
        <f t="shared" ca="1" si="201"/>
        <v>5.7910511884227693</v>
      </c>
      <c r="AH407" s="304">
        <f t="shared" ca="1" si="202"/>
        <v>-1.3797427152556061</v>
      </c>
    </row>
    <row r="408" spans="1:34" x14ac:dyDescent="0.2">
      <c r="A408" s="347">
        <f t="shared" ca="1" si="180"/>
        <v>0.1</v>
      </c>
      <c r="B408" s="304">
        <f t="shared" ca="1" si="181"/>
        <v>26.100000000000065</v>
      </c>
      <c r="D408" s="306">
        <f t="shared" ca="1" si="182"/>
        <v>-0.94973118977929716</v>
      </c>
      <c r="E408" s="307">
        <f t="shared" ca="1" si="183"/>
        <v>-8.7671543358448218</v>
      </c>
      <c r="F408" s="304">
        <f t="shared" ca="1" si="184"/>
        <v>8.818445695323085</v>
      </c>
      <c r="G408" s="306">
        <f t="shared" ca="1" si="185"/>
        <v>36.38730029726942</v>
      </c>
      <c r="H408" s="307">
        <f t="shared" ca="1" si="186"/>
        <v>-40.935819588622749</v>
      </c>
      <c r="I408" s="304">
        <f t="shared" ca="1" si="187"/>
        <v>54.770219538686653</v>
      </c>
      <c r="J408" s="306">
        <f t="shared" ca="1" si="188"/>
        <v>1376.404969011737</v>
      </c>
      <c r="K408" s="307">
        <f t="shared" ca="1" si="189"/>
        <v>2609.5396007268728</v>
      </c>
      <c r="L408" s="304">
        <f t="shared" ca="1" si="174"/>
        <v>2950.2860143521621</v>
      </c>
      <c r="M408" s="306">
        <f t="shared" ca="1" si="190"/>
        <v>-0.84415528104364901</v>
      </c>
      <c r="N408" s="304">
        <f t="shared" ca="1" si="191"/>
        <v>-48.366534857480957</v>
      </c>
      <c r="P408" s="310">
        <f t="shared" ca="1" si="192"/>
        <v>23</v>
      </c>
      <c r="Q408" s="304">
        <f t="shared" ca="1" si="193"/>
        <v>0</v>
      </c>
      <c r="R408" s="306">
        <f t="shared" ca="1" si="194"/>
        <v>0</v>
      </c>
      <c r="S408" s="307">
        <f t="shared" ca="1" si="195"/>
        <v>4.2939999999999809</v>
      </c>
      <c r="T408" s="304">
        <f t="shared" ca="1" si="175"/>
        <v>42.124139999999812</v>
      </c>
      <c r="U408" s="311">
        <f t="shared" ca="1" si="176"/>
        <v>0</v>
      </c>
      <c r="V408" s="306">
        <f t="shared" ca="1" si="177"/>
        <v>0.94222679299602841</v>
      </c>
      <c r="W408" s="304">
        <f t="shared" ca="1" si="178"/>
        <v>6.1914701496632469</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5.8424578456143212</v>
      </c>
      <c r="AH408" s="304">
        <f t="shared" ca="1" si="202"/>
        <v>-1.4105021843608945</v>
      </c>
    </row>
    <row r="409" spans="1:34" x14ac:dyDescent="0.2">
      <c r="A409" s="347">
        <f t="shared" ca="1" si="180"/>
        <v>0.1</v>
      </c>
      <c r="B409" s="304">
        <f t="shared" ca="1" si="181"/>
        <v>26.200000000000067</v>
      </c>
      <c r="D409" s="306">
        <f t="shared" ca="1" si="182"/>
        <v>-0.95793732749324645</v>
      </c>
      <c r="E409" s="307">
        <f t="shared" ca="1" si="183"/>
        <v>-8.7323176961437383</v>
      </c>
      <c r="F409" s="304">
        <f t="shared" ca="1" si="184"/>
        <v>8.7847035390951014</v>
      </c>
      <c r="G409" s="306">
        <f t="shared" ca="1" si="185"/>
        <v>36.291506564520098</v>
      </c>
      <c r="H409" s="307">
        <f t="shared" ca="1" si="186"/>
        <v>-41.80905135823712</v>
      </c>
      <c r="I409" s="304">
        <f t="shared" ca="1" si="187"/>
        <v>55.363076361400964</v>
      </c>
      <c r="J409" s="306">
        <f t="shared" ca="1" si="188"/>
        <v>1380.0389093548265</v>
      </c>
      <c r="K409" s="307">
        <f t="shared" ca="1" si="189"/>
        <v>2605.4023571795296</v>
      </c>
      <c r="L409" s="304">
        <f t="shared" ca="1" si="174"/>
        <v>2948.3264463301734</v>
      </c>
      <c r="M409" s="306">
        <f t="shared" ca="1" si="190"/>
        <v>-0.8559276584746085</v>
      </c>
      <c r="N409" s="304">
        <f t="shared" ca="1" si="191"/>
        <v>-49.041042399109998</v>
      </c>
      <c r="P409" s="310">
        <f t="shared" ca="1" si="192"/>
        <v>23</v>
      </c>
      <c r="Q409" s="304">
        <f t="shared" ca="1" si="193"/>
        <v>0</v>
      </c>
      <c r="R409" s="306">
        <f t="shared" ca="1" si="194"/>
        <v>0</v>
      </c>
      <c r="S409" s="307">
        <f t="shared" ca="1" si="195"/>
        <v>4.2939999999999809</v>
      </c>
      <c r="T409" s="304">
        <f t="shared" ca="1" si="175"/>
        <v>42.124139999999812</v>
      </c>
      <c r="U409" s="311">
        <f t="shared" ca="1" si="176"/>
        <v>0</v>
      </c>
      <c r="V409" s="306">
        <f t="shared" ca="1" si="177"/>
        <v>0.94262343911288471</v>
      </c>
      <c r="W409" s="304">
        <f t="shared" ca="1" si="178"/>
        <v>6.3288970928827526</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5.8902051391366994</v>
      </c>
      <c r="AH409" s="304">
        <f t="shared" ca="1" si="202"/>
        <v>-1.4418887167357417</v>
      </c>
    </row>
    <row r="410" spans="1:34" x14ac:dyDescent="0.2">
      <c r="A410" s="347">
        <f t="shared" ca="1" si="180"/>
        <v>0.1</v>
      </c>
      <c r="B410" s="304">
        <f t="shared" ca="1" si="181"/>
        <v>26.300000000000068</v>
      </c>
      <c r="D410" s="306">
        <f t="shared" ca="1" si="182"/>
        <v>-0.96616383438687026</v>
      </c>
      <c r="E410" s="307">
        <f t="shared" ca="1" si="183"/>
        <v>-8.6969463630412367</v>
      </c>
      <c r="F410" s="304">
        <f t="shared" ca="1" si="184"/>
        <v>8.7504484797348141</v>
      </c>
      <c r="G410" s="306">
        <f t="shared" ca="1" si="185"/>
        <v>36.194890181081412</v>
      </c>
      <c r="H410" s="307">
        <f t="shared" ca="1" si="186"/>
        <v>-42.678745994541245</v>
      </c>
      <c r="I410" s="304">
        <f t="shared" ca="1" si="187"/>
        <v>55.960212963203723</v>
      </c>
      <c r="J410" s="306">
        <f t="shared" ca="1" si="188"/>
        <v>1383.6632291921067</v>
      </c>
      <c r="K410" s="307">
        <f t="shared" ca="1" si="189"/>
        <v>2601.1779673118908</v>
      </c>
      <c r="L410" s="304">
        <f t="shared" ca="1" si="174"/>
        <v>2946.2944098387634</v>
      </c>
      <c r="M410" s="306">
        <f t="shared" ca="1" si="190"/>
        <v>-0.86741935081526833</v>
      </c>
      <c r="N410" s="304">
        <f t="shared" ca="1" si="191"/>
        <v>-49.699467869692619</v>
      </c>
      <c r="P410" s="310">
        <f t="shared" ca="1" si="192"/>
        <v>23</v>
      </c>
      <c r="Q410" s="304">
        <f t="shared" ca="1" si="193"/>
        <v>0</v>
      </c>
      <c r="R410" s="306">
        <f t="shared" ca="1" si="194"/>
        <v>0</v>
      </c>
      <c r="S410" s="307">
        <f t="shared" ca="1" si="195"/>
        <v>4.2939999999999809</v>
      </c>
      <c r="T410" s="304">
        <f t="shared" ca="1" si="175"/>
        <v>42.124139999999812</v>
      </c>
      <c r="U410" s="311">
        <f t="shared" ca="1" si="176"/>
        <v>0</v>
      </c>
      <c r="V410" s="306">
        <f t="shared" ca="1" si="177"/>
        <v>0.94302858996414951</v>
      </c>
      <c r="W410" s="304">
        <f t="shared" ca="1" si="178"/>
        <v>6.468937378536018</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5.9344161778414879</v>
      </c>
      <c r="AH410" s="304">
        <f t="shared" ca="1" si="202"/>
        <v>-1.4738931282912857</v>
      </c>
    </row>
    <row r="411" spans="1:34" x14ac:dyDescent="0.2">
      <c r="A411" s="347">
        <f t="shared" ca="1" si="180"/>
        <v>0.1</v>
      </c>
      <c r="B411" s="304">
        <f t="shared" ca="1" si="181"/>
        <v>26.40000000000007</v>
      </c>
      <c r="D411" s="306">
        <f t="shared" ca="1" si="182"/>
        <v>-0.97440344701740778</v>
      </c>
      <c r="E411" s="307">
        <f t="shared" ca="1" si="183"/>
        <v>-8.6610445258044191</v>
      </c>
      <c r="F411" s="304">
        <f t="shared" ca="1" si="184"/>
        <v>8.7156843882466344</v>
      </c>
      <c r="G411" s="306">
        <f t="shared" ca="1" si="185"/>
        <v>36.097449836379674</v>
      </c>
      <c r="H411" s="307">
        <f t="shared" ca="1" si="186"/>
        <v>-43.544850447121689</v>
      </c>
      <c r="I411" s="304">
        <f t="shared" ca="1" si="187"/>
        <v>56.561293170790755</v>
      </c>
      <c r="J411" s="306">
        <f t="shared" ca="1" si="188"/>
        <v>1387.2778461929797</v>
      </c>
      <c r="K411" s="307">
        <f t="shared" ca="1" si="189"/>
        <v>2596.8667874898078</v>
      </c>
      <c r="L411" s="304">
        <f t="shared" ca="1" si="174"/>
        <v>2944.1903699498553</v>
      </c>
      <c r="M411" s="306">
        <f t="shared" ca="1" si="190"/>
        <v>-0.87863764155343449</v>
      </c>
      <c r="N411" s="304">
        <f t="shared" ca="1" si="191"/>
        <v>-50.34222858234024</v>
      </c>
      <c r="P411" s="310">
        <f t="shared" ca="1" si="192"/>
        <v>23</v>
      </c>
      <c r="Q411" s="304">
        <f t="shared" ca="1" si="193"/>
        <v>0</v>
      </c>
      <c r="R411" s="306">
        <f t="shared" ca="1" si="194"/>
        <v>0</v>
      </c>
      <c r="S411" s="307">
        <f t="shared" ca="1" si="195"/>
        <v>4.2939999999999809</v>
      </c>
      <c r="T411" s="304">
        <f t="shared" ca="1" si="175"/>
        <v>42.124139999999812</v>
      </c>
      <c r="U411" s="311">
        <f t="shared" ca="1" si="176"/>
        <v>0</v>
      </c>
      <c r="V411" s="306">
        <f t="shared" ca="1" si="177"/>
        <v>0.94344222080946316</v>
      </c>
      <c r="W411" s="304">
        <f t="shared" ca="1" si="178"/>
        <v>6.6115507925511681</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5.9752112420876964</v>
      </c>
      <c r="AH411" s="304">
        <f t="shared" ca="1" si="202"/>
        <v>-1.506506143115055</v>
      </c>
    </row>
    <row r="412" spans="1:34" x14ac:dyDescent="0.2">
      <c r="A412" s="347">
        <f t="shared" ca="1" si="180"/>
        <v>0.1</v>
      </c>
      <c r="B412" s="304">
        <f t="shared" ca="1" si="181"/>
        <v>26.500000000000071</v>
      </c>
      <c r="D412" s="306">
        <f t="shared" ca="1" si="182"/>
        <v>-0.98264916601186714</v>
      </c>
      <c r="E412" s="307">
        <f t="shared" ca="1" si="183"/>
        <v>-8.6246167895536008</v>
      </c>
      <c r="F412" s="304">
        <f t="shared" ca="1" si="184"/>
        <v>8.6804155516953028</v>
      </c>
      <c r="G412" s="306">
        <f t="shared" ca="1" si="185"/>
        <v>35.999184919778486</v>
      </c>
      <c r="H412" s="307">
        <f t="shared" ca="1" si="186"/>
        <v>-44.407312126077052</v>
      </c>
      <c r="I412" s="304">
        <f t="shared" ca="1" si="187"/>
        <v>57.165992383157636</v>
      </c>
      <c r="J412" s="306">
        <f t="shared" ca="1" si="188"/>
        <v>1390.8826779307876</v>
      </c>
      <c r="K412" s="307">
        <f t="shared" ca="1" si="189"/>
        <v>2592.4691793611478</v>
      </c>
      <c r="L412" s="304">
        <f t="shared" ca="1" si="174"/>
        <v>2942.0147976693424</v>
      </c>
      <c r="M412" s="306">
        <f t="shared" ca="1" si="190"/>
        <v>-0.88958973482539372</v>
      </c>
      <c r="N412" s="304">
        <f t="shared" ca="1" si="191"/>
        <v>-50.969737303657126</v>
      </c>
      <c r="P412" s="310">
        <f t="shared" ca="1" si="192"/>
        <v>23</v>
      </c>
      <c r="Q412" s="304">
        <f t="shared" ca="1" si="193"/>
        <v>0</v>
      </c>
      <c r="R412" s="306">
        <f t="shared" ca="1" si="194"/>
        <v>0</v>
      </c>
      <c r="S412" s="307">
        <f t="shared" ca="1" si="195"/>
        <v>4.2939999999999809</v>
      </c>
      <c r="T412" s="304">
        <f t="shared" ca="1" si="175"/>
        <v>42.124139999999812</v>
      </c>
      <c r="U412" s="311">
        <f t="shared" ca="1" si="176"/>
        <v>0</v>
      </c>
      <c r="V412" s="306">
        <f t="shared" ca="1" si="177"/>
        <v>0.94386430655232967</v>
      </c>
      <c r="W412" s="304">
        <f t="shared" ca="1" si="178"/>
        <v>6.7566967491919128</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6.0127076349025064</v>
      </c>
      <c r="AH412" s="304">
        <f t="shared" ca="1" si="202"/>
        <v>-1.5397183960296221</v>
      </c>
    </row>
    <row r="413" spans="1:34" x14ac:dyDescent="0.2">
      <c r="A413" s="347">
        <f t="shared" ca="1" si="180"/>
        <v>0.1</v>
      </c>
      <c r="B413" s="304">
        <f t="shared" ca="1" si="181"/>
        <v>26.600000000000072</v>
      </c>
      <c r="D413" s="306">
        <f t="shared" ca="1" si="182"/>
        <v>-0.99089424960668138</v>
      </c>
      <c r="E413" s="307">
        <f t="shared" ca="1" si="183"/>
        <v>-8.5876681520907745</v>
      </c>
      <c r="F413" s="304">
        <f t="shared" ca="1" si="184"/>
        <v>8.6446466500567727</v>
      </c>
      <c r="G413" s="306">
        <f t="shared" ca="1" si="185"/>
        <v>35.900095494817819</v>
      </c>
      <c r="H413" s="307">
        <f t="shared" ca="1" si="186"/>
        <v>-45.266078941286132</v>
      </c>
      <c r="I413" s="304">
        <f t="shared" ca="1" si="187"/>
        <v>57.773997258765007</v>
      </c>
      <c r="J413" s="306">
        <f t="shared" ca="1" si="188"/>
        <v>1394.4776419515174</v>
      </c>
      <c r="K413" s="307">
        <f t="shared" ca="1" si="189"/>
        <v>2587.9855098077796</v>
      </c>
      <c r="L413" s="304">
        <f t="shared" ca="1" si="174"/>
        <v>2939.7681699204954</v>
      </c>
      <c r="M413" s="306">
        <f t="shared" ca="1" si="190"/>
        <v>-0.90028274026613675</v>
      </c>
      <c r="N413" s="304">
        <f t="shared" ca="1" si="191"/>
        <v>-51.582401385722129</v>
      </c>
      <c r="P413" s="310">
        <f t="shared" ca="1" si="192"/>
        <v>23</v>
      </c>
      <c r="Q413" s="304">
        <f t="shared" ca="1" si="193"/>
        <v>0</v>
      </c>
      <c r="R413" s="306">
        <f t="shared" ca="1" si="194"/>
        <v>0</v>
      </c>
      <c r="S413" s="307">
        <f t="shared" ca="1" si="195"/>
        <v>4.2939999999999809</v>
      </c>
      <c r="T413" s="304">
        <f t="shared" ca="1" si="175"/>
        <v>42.124139999999812</v>
      </c>
      <c r="U413" s="311">
        <f t="shared" ca="1" si="176"/>
        <v>0</v>
      </c>
      <c r="V413" s="306">
        <f t="shared" ca="1" si="177"/>
        <v>0.94429482174158641</v>
      </c>
      <c r="W413" s="304">
        <f t="shared" ca="1" si="178"/>
        <v>6.9043343033019262</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6.0470195710164294</v>
      </c>
      <c r="AH413" s="304">
        <f t="shared" ca="1" si="202"/>
        <v>-1.5735204353032004</v>
      </c>
    </row>
    <row r="414" spans="1:34" x14ac:dyDescent="0.2">
      <c r="A414" s="347">
        <f t="shared" ca="1" si="180"/>
        <v>0.1</v>
      </c>
      <c r="B414" s="304">
        <f t="shared" ca="1" si="181"/>
        <v>26.700000000000074</v>
      </c>
      <c r="D414" s="306">
        <f t="shared" ca="1" si="182"/>
        <v>-0.99913220706070993</v>
      </c>
      <c r="E414" s="307">
        <f t="shared" ca="1" si="183"/>
        <v>-8.5502039817938638</v>
      </c>
      <c r="F414" s="304">
        <f t="shared" ca="1" si="184"/>
        <v>8.6083827341417418</v>
      </c>
      <c r="G414" s="306">
        <f t="shared" ca="1" si="185"/>
        <v>35.800182274111748</v>
      </c>
      <c r="H414" s="307">
        <f t="shared" ca="1" si="186"/>
        <v>-46.121099339465516</v>
      </c>
      <c r="I414" s="304">
        <f t="shared" ca="1" si="187"/>
        <v>58.385005396424106</v>
      </c>
      <c r="J414" s="306">
        <f t="shared" ca="1" si="188"/>
        <v>1398.0626558399638</v>
      </c>
      <c r="K414" s="307">
        <f t="shared" ca="1" si="189"/>
        <v>2583.4161508937423</v>
      </c>
      <c r="L414" s="304">
        <f t="shared" ca="1" si="174"/>
        <v>2937.4509695232246</v>
      </c>
      <c r="M414" s="306">
        <f t="shared" ca="1" si="190"/>
        <v>-0.91072366008628247</v>
      </c>
      <c r="N414" s="304">
        <f t="shared" ca="1" si="191"/>
        <v>-52.180622025650969</v>
      </c>
      <c r="P414" s="310">
        <f t="shared" ca="1" si="192"/>
        <v>23</v>
      </c>
      <c r="Q414" s="304">
        <f t="shared" ca="1" si="193"/>
        <v>0</v>
      </c>
      <c r="R414" s="306">
        <f t="shared" ca="1" si="194"/>
        <v>0</v>
      </c>
      <c r="S414" s="307">
        <f t="shared" ca="1" si="195"/>
        <v>4.2939999999999809</v>
      </c>
      <c r="T414" s="304">
        <f t="shared" ca="1" si="175"/>
        <v>42.124139999999812</v>
      </c>
      <c r="U414" s="311">
        <f t="shared" ca="1" si="176"/>
        <v>0</v>
      </c>
      <c r="V414" s="306">
        <f t="shared" ca="1" si="177"/>
        <v>0.94473374057320447</v>
      </c>
      <c r="W414" s="304">
        <f t="shared" ca="1" si="178"/>
        <v>7.0544221631089314</v>
      </c>
      <c r="Y414" s="314" t="str">
        <f t="shared" ca="1" si="196"/>
        <v/>
      </c>
      <c r="Z414" s="315" t="str">
        <f t="shared" ca="1" si="197"/>
        <v/>
      </c>
      <c r="AA414" s="316" t="str">
        <f t="shared" ca="1" si="198"/>
        <v/>
      </c>
      <c r="AC414" s="310" t="e">
        <f t="shared" ca="1" si="199"/>
        <v>#N/A</v>
      </c>
      <c r="AD414" s="323" t="e">
        <f t="shared" ca="1" si="200"/>
        <v>#N/A</v>
      </c>
      <c r="AE414" s="324" t="e">
        <f t="shared" ca="1" si="179"/>
        <v>#N/A</v>
      </c>
      <c r="AG414" s="306">
        <f t="shared" ca="1" si="201"/>
        <v>6.078258099153361</v>
      </c>
      <c r="AH414" s="304">
        <f t="shared" ca="1" si="202"/>
        <v>-1.6079027255011544</v>
      </c>
    </row>
    <row r="415" spans="1:34" x14ac:dyDescent="0.2">
      <c r="A415" s="347">
        <f t="shared" ca="1" si="180"/>
        <v>0.1</v>
      </c>
      <c r="B415" s="304">
        <f t="shared" ca="1" si="181"/>
        <v>26.800000000000075</v>
      </c>
      <c r="D415" s="306">
        <f t="shared" ca="1" si="182"/>
        <v>-1.0073567919958741</v>
      </c>
      <c r="E415" s="307">
        <f t="shared" ca="1" si="183"/>
        <v>-8.5122299965348507</v>
      </c>
      <c r="F415" s="304">
        <f t="shared" ca="1" si="184"/>
        <v>8.5716292045496179</v>
      </c>
      <c r="G415" s="306">
        <f t="shared" ca="1" si="185"/>
        <v>35.69944659491216</v>
      </c>
      <c r="H415" s="307">
        <f t="shared" ca="1" si="186"/>
        <v>-46.972322339119003</v>
      </c>
      <c r="I415" s="304">
        <f t="shared" ca="1" si="187"/>
        <v>58.998725012605853</v>
      </c>
      <c r="J415" s="306">
        <f t="shared" ca="1" si="188"/>
        <v>1401.637637283415</v>
      </c>
      <c r="K415" s="307">
        <f t="shared" ca="1" si="189"/>
        <v>2578.761479809813</v>
      </c>
      <c r="L415" s="304">
        <f t="shared" ca="1" si="174"/>
        <v>2935.0636851694258</v>
      </c>
      <c r="M415" s="306">
        <f t="shared" ca="1" si="190"/>
        <v>-0.92091937816805847</v>
      </c>
      <c r="N415" s="304">
        <f t="shared" ca="1" si="191"/>
        <v>-52.764793640841958</v>
      </c>
      <c r="P415" s="310">
        <f t="shared" ca="1" si="192"/>
        <v>23</v>
      </c>
      <c r="Q415" s="304">
        <f t="shared" ca="1" si="193"/>
        <v>0</v>
      </c>
      <c r="R415" s="306">
        <f t="shared" ca="1" si="194"/>
        <v>0</v>
      </c>
      <c r="S415" s="307">
        <f t="shared" ca="1" si="195"/>
        <v>4.2939999999999809</v>
      </c>
      <c r="T415" s="304">
        <f t="shared" ca="1" si="175"/>
        <v>42.124139999999812</v>
      </c>
      <c r="U415" s="311">
        <f t="shared" ca="1" si="176"/>
        <v>0</v>
      </c>
      <c r="V415" s="306">
        <f t="shared" ca="1" si="177"/>
        <v>0.94518103689240696</v>
      </c>
      <c r="W415" s="304">
        <f t="shared" ca="1" si="178"/>
        <v>7.2069187035449582</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6.1065310533290029</v>
      </c>
      <c r="AH415" s="304">
        <f t="shared" ca="1" si="202"/>
        <v>-1.6428556504678535</v>
      </c>
    </row>
    <row r="416" spans="1:34" x14ac:dyDescent="0.2">
      <c r="A416" s="347">
        <f t="shared" ca="1" si="180"/>
        <v>0.1</v>
      </c>
      <c r="B416" s="304">
        <f t="shared" ca="1" si="181"/>
        <v>26.900000000000077</v>
      </c>
      <c r="D416" s="306">
        <f t="shared" ca="1" si="182"/>
        <v>-1.0155619957121813</v>
      </c>
      <c r="E416" s="307">
        <f t="shared" ca="1" si="183"/>
        <v>-8.4737522435781916</v>
      </c>
      <c r="F416" s="304">
        <f t="shared" ca="1" si="184"/>
        <v>8.5343917916088987</v>
      </c>
      <c r="G416" s="306">
        <f t="shared" ca="1" si="185"/>
        <v>35.59789039534094</v>
      </c>
      <c r="H416" s="307">
        <f t="shared" ca="1" si="186"/>
        <v>-47.819697563476822</v>
      </c>
      <c r="I416" s="304">
        <f t="shared" ca="1" si="187"/>
        <v>59.614874617507148</v>
      </c>
      <c r="J416" s="306">
        <f t="shared" ca="1" si="188"/>
        <v>1405.2025041329275</v>
      </c>
      <c r="K416" s="307">
        <f t="shared" ca="1" si="189"/>
        <v>2574.0218788146831</v>
      </c>
      <c r="L416" s="304">
        <f t="shared" ca="1" si="174"/>
        <v>2932.6068113946203</v>
      </c>
      <c r="M416" s="306">
        <f t="shared" ca="1" si="190"/>
        <v>-0.93087665098478289</v>
      </c>
      <c r="N416" s="304">
        <f t="shared" ca="1" si="191"/>
        <v>-53.335303348700606</v>
      </c>
      <c r="P416" s="310">
        <f t="shared" ca="1" si="192"/>
        <v>23</v>
      </c>
      <c r="Q416" s="304">
        <f t="shared" ca="1" si="193"/>
        <v>0</v>
      </c>
      <c r="R416" s="306">
        <f t="shared" ca="1" si="194"/>
        <v>0</v>
      </c>
      <c r="S416" s="307">
        <f t="shared" ca="1" si="195"/>
        <v>4.2939999999999809</v>
      </c>
      <c r="T416" s="304">
        <f t="shared" ca="1" si="175"/>
        <v>42.124139999999812</v>
      </c>
      <c r="U416" s="311">
        <f t="shared" ca="1" si="176"/>
        <v>0</v>
      </c>
      <c r="V416" s="306">
        <f t="shared" ca="1" si="177"/>
        <v>0.94563668419607727</v>
      </c>
      <c r="W416" s="304">
        <f t="shared" ca="1" si="178"/>
        <v>7.3617819800409139</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6.1319430292796975</v>
      </c>
      <c r="AH416" s="304">
        <f t="shared" ca="1" si="202"/>
        <v>-1.6783695164287356</v>
      </c>
    </row>
    <row r="417" spans="1:34" x14ac:dyDescent="0.2">
      <c r="A417" s="347">
        <f t="shared" ca="1" si="180"/>
        <v>0.1</v>
      </c>
      <c r="B417" s="304">
        <f t="shared" ca="1" si="181"/>
        <v>27.000000000000078</v>
      </c>
      <c r="D417" s="306">
        <f t="shared" ca="1" si="182"/>
        <v>-1.023742040517059</v>
      </c>
      <c r="E417" s="307">
        <f t="shared" ca="1" si="183"/>
        <v>-8.434777080415147</v>
      </c>
      <c r="F417" s="304">
        <f t="shared" ca="1" si="184"/>
        <v>8.4966765362592636</v>
      </c>
      <c r="G417" s="306">
        <f t="shared" ca="1" si="185"/>
        <v>35.495516191289234</v>
      </c>
      <c r="H417" s="307">
        <f t="shared" ca="1" si="186"/>
        <v>-48.663175271518334</v>
      </c>
      <c r="I417" s="304">
        <f t="shared" ca="1" si="187"/>
        <v>60.233182691873338</v>
      </c>
      <c r="J417" s="306">
        <f t="shared" ca="1" si="188"/>
        <v>1408.7571744622589</v>
      </c>
      <c r="K417" s="307">
        <f t="shared" ca="1" si="189"/>
        <v>2569.1977351729333</v>
      </c>
      <c r="L417" s="304">
        <f t="shared" ca="1" si="174"/>
        <v>2930.0808485460975</v>
      </c>
      <c r="M417" s="306">
        <f t="shared" ca="1" si="190"/>
        <v>-0.94060210016082391</v>
      </c>
      <c r="N417" s="304">
        <f t="shared" ca="1" si="191"/>
        <v>-53.892530540356745</v>
      </c>
      <c r="P417" s="310">
        <f t="shared" ca="1" si="192"/>
        <v>23</v>
      </c>
      <c r="Q417" s="304">
        <f t="shared" ca="1" si="193"/>
        <v>0</v>
      </c>
      <c r="R417" s="306">
        <f t="shared" ca="1" si="194"/>
        <v>0</v>
      </c>
      <c r="S417" s="307">
        <f t="shared" ca="1" si="195"/>
        <v>4.2939999999999809</v>
      </c>
      <c r="T417" s="304">
        <f t="shared" ca="1" si="175"/>
        <v>42.124139999999812</v>
      </c>
      <c r="U417" s="311">
        <f t="shared" ca="1" si="176"/>
        <v>0</v>
      </c>
      <c r="V417" s="306">
        <f t="shared" ca="1" si="177"/>
        <v>0.94610065563544699</v>
      </c>
      <c r="W417" s="304">
        <f t="shared" ca="1" si="178"/>
        <v>7.5189697427554592</v>
      </c>
      <c r="Y417" s="314" t="str">
        <f t="shared" ca="1" si="196"/>
        <v/>
      </c>
      <c r="Z417" s="315" t="str">
        <f t="shared" ca="1" si="197"/>
        <v/>
      </c>
      <c r="AA417" s="316" t="str">
        <f t="shared" ca="1" si="198"/>
        <v/>
      </c>
      <c r="AC417" s="310">
        <f t="shared" ca="1" si="199"/>
        <v>27.000000000000078</v>
      </c>
      <c r="AD417" s="323">
        <f t="shared" ca="1" si="200"/>
        <v>1408.7571744622589</v>
      </c>
      <c r="AE417" s="324" t="e">
        <f t="shared" ca="1" si="179"/>
        <v>#N/A</v>
      </c>
      <c r="AG417" s="306">
        <f t="shared" ca="1" si="201"/>
        <v>6.1545953825024053</v>
      </c>
      <c r="AH417" s="304">
        <f t="shared" ca="1" si="202"/>
        <v>-1.7144345552028288</v>
      </c>
    </row>
    <row r="418" spans="1:34" x14ac:dyDescent="0.2">
      <c r="A418" s="347">
        <f t="shared" ca="1" si="180"/>
        <v>0.1</v>
      </c>
      <c r="B418" s="304">
        <f t="shared" ca="1" si="181"/>
        <v>27.10000000000008</v>
      </c>
      <c r="D418" s="306">
        <f t="shared" ca="1" si="182"/>
        <v>-1.0318913731028017</v>
      </c>
      <c r="E418" s="307">
        <f t="shared" ca="1" si="183"/>
        <v>-8.3953111564893277</v>
      </c>
      <c r="F418" s="304">
        <f t="shared" ca="1" si="184"/>
        <v>8.4584897718303207</v>
      </c>
      <c r="G418" s="306">
        <f t="shared" ca="1" si="185"/>
        <v>35.392327053978953</v>
      </c>
      <c r="H418" s="307">
        <f t="shared" ca="1" si="186"/>
        <v>-49.502706387167265</v>
      </c>
      <c r="I418" s="304">
        <f t="shared" ca="1" si="187"/>
        <v>60.853387366274866</v>
      </c>
      <c r="J418" s="306">
        <f t="shared" ca="1" si="188"/>
        <v>1412.3015666245224</v>
      </c>
      <c r="K418" s="307">
        <f t="shared" ca="1" si="189"/>
        <v>2564.2894410899989</v>
      </c>
      <c r="L418" s="304">
        <f t="shared" ca="1" si="174"/>
        <v>2927.4863027477586</v>
      </c>
      <c r="M418" s="306">
        <f t="shared" ca="1" si="190"/>
        <v>-0.95010220650169341</v>
      </c>
      <c r="N418" s="304">
        <f t="shared" ca="1" si="191"/>
        <v>-54.436846538614034</v>
      </c>
      <c r="P418" s="310">
        <f t="shared" ca="1" si="192"/>
        <v>23</v>
      </c>
      <c r="Q418" s="304">
        <f t="shared" ca="1" si="193"/>
        <v>0</v>
      </c>
      <c r="R418" s="306">
        <f t="shared" ca="1" si="194"/>
        <v>0</v>
      </c>
      <c r="S418" s="307">
        <f t="shared" ca="1" si="195"/>
        <v>4.2939999999999809</v>
      </c>
      <c r="T418" s="304">
        <f t="shared" ca="1" si="175"/>
        <v>42.124139999999812</v>
      </c>
      <c r="U418" s="311">
        <f t="shared" ca="1" si="176"/>
        <v>0</v>
      </c>
      <c r="V418" s="306">
        <f t="shared" ca="1" si="177"/>
        <v>0.94657292401905091</v>
      </c>
      <c r="W418" s="304">
        <f t="shared" ca="1" si="178"/>
        <v>7.6784394511997682</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6.1745862447300173</v>
      </c>
      <c r="AH418" s="304">
        <f t="shared" ca="1" si="202"/>
        <v>-1.7510409275164165</v>
      </c>
    </row>
    <row r="419" spans="1:34" x14ac:dyDescent="0.2">
      <c r="A419" s="347">
        <f t="shared" ca="1" si="180"/>
        <v>0.1</v>
      </c>
      <c r="B419" s="304">
        <f t="shared" ca="1" si="181"/>
        <v>27.200000000000081</v>
      </c>
      <c r="D419" s="306">
        <f t="shared" ca="1" si="182"/>
        <v>-1.0400046580004438</v>
      </c>
      <c r="E419" s="307">
        <f t="shared" ca="1" si="183"/>
        <v>-8.3553613957691333</v>
      </c>
      <c r="F419" s="304">
        <f t="shared" ca="1" si="184"/>
        <v>8.419838106672346</v>
      </c>
      <c r="G419" s="306">
        <f t="shared" ca="1" si="185"/>
        <v>35.288326588178911</v>
      </c>
      <c r="H419" s="307">
        <f t="shared" ca="1" si="186"/>
        <v>-50.338242526744182</v>
      </c>
      <c r="I419" s="304">
        <f t="shared" ca="1" si="187"/>
        <v>61.47523610426633</v>
      </c>
      <c r="J419" s="306">
        <f t="shared" ca="1" si="188"/>
        <v>1415.8355993066302</v>
      </c>
      <c r="K419" s="307">
        <f t="shared" ca="1" si="189"/>
        <v>2559.2973936443032</v>
      </c>
      <c r="L419" s="304">
        <f t="shared" ca="1" si="174"/>
        <v>2924.8236858618484</v>
      </c>
      <c r="M419" s="306">
        <f t="shared" ca="1" si="190"/>
        <v>-0.95938330533653327</v>
      </c>
      <c r="N419" s="304">
        <f t="shared" ca="1" si="191"/>
        <v>-54.968614331094145</v>
      </c>
      <c r="P419" s="310">
        <f t="shared" ca="1" si="192"/>
        <v>23</v>
      </c>
      <c r="Q419" s="304">
        <f t="shared" ca="1" si="193"/>
        <v>0</v>
      </c>
      <c r="R419" s="306">
        <f t="shared" ca="1" si="194"/>
        <v>0</v>
      </c>
      <c r="S419" s="307">
        <f t="shared" ca="1" si="195"/>
        <v>4.2939999999999809</v>
      </c>
      <c r="T419" s="304">
        <f t="shared" ca="1" si="175"/>
        <v>42.124139999999812</v>
      </c>
      <c r="U419" s="311">
        <f t="shared" ca="1" si="176"/>
        <v>0</v>
      </c>
      <c r="V419" s="306">
        <f t="shared" ca="1" si="177"/>
        <v>0.94705346181592154</v>
      </c>
      <c r="W419" s="304">
        <f t="shared" ca="1" si="178"/>
        <v>7.840148289221232</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6.1920105559915743</v>
      </c>
      <c r="AH419" s="304">
        <f t="shared" ca="1" si="202"/>
        <v>-1.7881787264088966</v>
      </c>
    </row>
    <row r="420" spans="1:34" x14ac:dyDescent="0.2">
      <c r="A420" s="347">
        <f t="shared" ca="1" si="180"/>
        <v>0.1</v>
      </c>
      <c r="B420" s="304">
        <f t="shared" ca="1" si="181"/>
        <v>27.300000000000082</v>
      </c>
      <c r="D420" s="306">
        <f t="shared" ca="1" si="182"/>
        <v>-1.0480767711334713</v>
      </c>
      <c r="E420" s="307">
        <f t="shared" ca="1" si="183"/>
        <v>-8.314934980123514</v>
      </c>
      <c r="F420" s="304">
        <f t="shared" ca="1" si="184"/>
        <v>8.3807284075950808</v>
      </c>
      <c r="G420" s="306">
        <f t="shared" ca="1" si="185"/>
        <v>35.183518911065562</v>
      </c>
      <c r="H420" s="307">
        <f t="shared" ca="1" si="186"/>
        <v>-51.169736024756531</v>
      </c>
      <c r="I420" s="304">
        <f t="shared" ca="1" si="187"/>
        <v>62.098485390616204</v>
      </c>
      <c r="J420" s="306">
        <f t="shared" ca="1" si="188"/>
        <v>1419.3591915815925</v>
      </c>
      <c r="K420" s="307">
        <f t="shared" ca="1" si="189"/>
        <v>2554.2219947167282</v>
      </c>
      <c r="L420" s="304">
        <f t="shared" ca="1" si="174"/>
        <v>2922.0935154477606</v>
      </c>
      <c r="M420" s="306">
        <f t="shared" ca="1" si="190"/>
        <v>-0.96845158302758005</v>
      </c>
      <c r="N420" s="304">
        <f t="shared" ca="1" si="191"/>
        <v>-55.488188370243762</v>
      </c>
      <c r="P420" s="310">
        <f t="shared" ca="1" si="192"/>
        <v>23</v>
      </c>
      <c r="Q420" s="304">
        <f t="shared" ca="1" si="193"/>
        <v>0</v>
      </c>
      <c r="R420" s="306">
        <f t="shared" ca="1" si="194"/>
        <v>0</v>
      </c>
      <c r="S420" s="307">
        <f t="shared" ca="1" si="195"/>
        <v>4.2939999999999809</v>
      </c>
      <c r="T420" s="304">
        <f t="shared" ca="1" si="175"/>
        <v>42.124139999999812</v>
      </c>
      <c r="U420" s="311">
        <f t="shared" ca="1" si="176"/>
        <v>0</v>
      </c>
      <c r="V420" s="306">
        <f t="shared" ca="1" si="177"/>
        <v>0.94754224115902252</v>
      </c>
      <c r="W420" s="304">
        <f t="shared" ca="1" si="178"/>
        <v>8.0040531803108692</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6.2069601097122646</v>
      </c>
      <c r="AH420" s="304">
        <f t="shared" ca="1" si="202"/>
        <v>-1.8258379807222327</v>
      </c>
    </row>
    <row r="421" spans="1:34" x14ac:dyDescent="0.2">
      <c r="A421" s="347">
        <f t="shared" ca="1" si="180"/>
        <v>0.1</v>
      </c>
      <c r="B421" s="304">
        <f t="shared" ca="1" si="181"/>
        <v>27.400000000000084</v>
      </c>
      <c r="D421" s="306">
        <f t="shared" ca="1" si="182"/>
        <v>-1.0561027934904843</v>
      </c>
      <c r="E421" s="307">
        <f t="shared" ca="1" si="183"/>
        <v>-8.2740393334584912</v>
      </c>
      <c r="F421" s="304">
        <f t="shared" ca="1" si="184"/>
        <v>8.3411677840717626</v>
      </c>
      <c r="G421" s="306">
        <f t="shared" ca="1" si="185"/>
        <v>35.077908631716511</v>
      </c>
      <c r="H421" s="307">
        <f t="shared" ca="1" si="186"/>
        <v>-51.99713995810238</v>
      </c>
      <c r="I421" s="304">
        <f t="shared" ca="1" si="187"/>
        <v>62.722900425582516</v>
      </c>
      <c r="J421" s="306">
        <f t="shared" ca="1" si="188"/>
        <v>1422.8722629587317</v>
      </c>
      <c r="K421" s="307">
        <f t="shared" ca="1" si="189"/>
        <v>2549.0636509175852</v>
      </c>
      <c r="L421" s="304">
        <f t="shared" ca="1" si="174"/>
        <v>2919.2963147180844</v>
      </c>
      <c r="M421" s="306">
        <f t="shared" ca="1" si="190"/>
        <v>-0.9773130745131251</v>
      </c>
      <c r="N421" s="304">
        <f t="shared" ca="1" si="191"/>
        <v>-55.99591443255661</v>
      </c>
      <c r="P421" s="310">
        <f t="shared" ca="1" si="192"/>
        <v>23</v>
      </c>
      <c r="Q421" s="304">
        <f t="shared" ca="1" si="193"/>
        <v>0</v>
      </c>
      <c r="R421" s="306">
        <f t="shared" ca="1" si="194"/>
        <v>0</v>
      </c>
      <c r="S421" s="307">
        <f t="shared" ca="1" si="195"/>
        <v>4.2939999999999809</v>
      </c>
      <c r="T421" s="304">
        <f t="shared" ca="1" si="175"/>
        <v>42.124139999999812</v>
      </c>
      <c r="U421" s="311">
        <f t="shared" ca="1" si="176"/>
        <v>0</v>
      </c>
      <c r="V421" s="306">
        <f t="shared" ca="1" si="177"/>
        <v>0.94803923384889877</v>
      </c>
      <c r="W421" s="304">
        <f t="shared" ca="1" si="178"/>
        <v>8.1701108032004566</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6.2195236085916612</v>
      </c>
      <c r="AH421" s="304">
        <f t="shared" ca="1" si="202"/>
        <v>-1.8640086586657907</v>
      </c>
    </row>
    <row r="422" spans="1:34" x14ac:dyDescent="0.2">
      <c r="A422" s="347">
        <f t="shared" ca="1" si="180"/>
        <v>0.1</v>
      </c>
      <c r="B422" s="304">
        <f t="shared" ca="1" si="181"/>
        <v>27.500000000000085</v>
      </c>
      <c r="D422" s="306">
        <f t="shared" ca="1" si="182"/>
        <v>-1.064078004932101</v>
      </c>
      <c r="E422" s="307">
        <f t="shared" ca="1" si="183"/>
        <v>-8.232682106573316</v>
      </c>
      <c r="F422" s="304">
        <f t="shared" ca="1" si="184"/>
        <v>8.3011635731668818</v>
      </c>
      <c r="G422" s="306">
        <f t="shared" ca="1" si="185"/>
        <v>34.971500831223302</v>
      </c>
      <c r="H422" s="307">
        <f t="shared" ca="1" si="186"/>
        <v>-52.820408168759712</v>
      </c>
      <c r="I422" s="304">
        <f t="shared" ca="1" si="187"/>
        <v>63.348254826022078</v>
      </c>
      <c r="J422" s="306">
        <f t="shared" ca="1" si="188"/>
        <v>1426.3747334318787</v>
      </c>
      <c r="K422" s="307">
        <f t="shared" ca="1" si="189"/>
        <v>2543.8227735112418</v>
      </c>
      <c r="L422" s="304">
        <f t="shared" ca="1" si="174"/>
        <v>2916.4326124920649</v>
      </c>
      <c r="M422" s="306">
        <f t="shared" ca="1" si="190"/>
        <v>-0.98597366176189627</v>
      </c>
      <c r="N422" s="304">
        <f t="shared" ca="1" si="191"/>
        <v>-56.492129530016015</v>
      </c>
      <c r="P422" s="310">
        <f t="shared" ca="1" si="192"/>
        <v>23</v>
      </c>
      <c r="Q422" s="304">
        <f t="shared" ca="1" si="193"/>
        <v>0</v>
      </c>
      <c r="R422" s="306">
        <f t="shared" ca="1" si="194"/>
        <v>0</v>
      </c>
      <c r="S422" s="307">
        <f t="shared" ca="1" si="195"/>
        <v>4.2939999999999809</v>
      </c>
      <c r="T422" s="304">
        <f t="shared" ca="1" si="175"/>
        <v>42.124139999999812</v>
      </c>
      <c r="U422" s="311">
        <f t="shared" ca="1" si="176"/>
        <v>0</v>
      </c>
      <c r="V422" s="306">
        <f t="shared" ca="1" si="177"/>
        <v>0.94854441135753143</v>
      </c>
      <c r="W422" s="304">
        <f t="shared" ca="1" si="178"/>
        <v>8.3382776077168934</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6.2297867292606384</v>
      </c>
      <c r="AH422" s="304">
        <f t="shared" ca="1" si="202"/>
        <v>-1.9026806714486475</v>
      </c>
    </row>
    <row r="423" spans="1:34" x14ac:dyDescent="0.2">
      <c r="A423" s="347">
        <f t="shared" ca="1" si="180"/>
        <v>0.1</v>
      </c>
      <c r="B423" s="304">
        <f t="shared" ca="1" si="181"/>
        <v>27.600000000000087</v>
      </c>
      <c r="D423" s="306">
        <f t="shared" ca="1" si="182"/>
        <v>-1.0719978781440676</v>
      </c>
      <c r="E423" s="307">
        <f t="shared" ca="1" si="183"/>
        <v>-8.1908711626965864</v>
      </c>
      <c r="F423" s="304">
        <f t="shared" ca="1" si="184"/>
        <v>8.2607233251477385</v>
      </c>
      <c r="G423" s="306">
        <f t="shared" ca="1" si="185"/>
        <v>34.864301043408894</v>
      </c>
      <c r="H423" s="307">
        <f t="shared" ca="1" si="186"/>
        <v>-53.639495285029369</v>
      </c>
      <c r="I423" s="304">
        <f t="shared" ca="1" si="187"/>
        <v>63.974330333956061</v>
      </c>
      <c r="J423" s="306">
        <f t="shared" ca="1" si="188"/>
        <v>1429.8665235256103</v>
      </c>
      <c r="K423" s="307">
        <f t="shared" ca="1" si="189"/>
        <v>2538.4997783385525</v>
      </c>
      <c r="L423" s="304">
        <f t="shared" ca="1" si="174"/>
        <v>2913.5029431466332</v>
      </c>
      <c r="M423" s="306">
        <f t="shared" ca="1" si="190"/>
        <v>-0.99443907302763879</v>
      </c>
      <c r="N423" s="304">
        <f t="shared" ca="1" si="191"/>
        <v>-56.977161867385561</v>
      </c>
      <c r="P423" s="310">
        <f t="shared" ca="1" si="192"/>
        <v>23</v>
      </c>
      <c r="Q423" s="304">
        <f t="shared" ca="1" si="193"/>
        <v>0</v>
      </c>
      <c r="R423" s="306">
        <f t="shared" ca="1" si="194"/>
        <v>0</v>
      </c>
      <c r="S423" s="307">
        <f t="shared" ca="1" si="195"/>
        <v>4.2939999999999809</v>
      </c>
      <c r="T423" s="304">
        <f t="shared" ca="1" si="175"/>
        <v>42.124139999999812</v>
      </c>
      <c r="U423" s="311">
        <f t="shared" ca="1" si="176"/>
        <v>0</v>
      </c>
      <c r="V423" s="306">
        <f t="shared" ca="1" si="177"/>
        <v>0.94905774483238858</v>
      </c>
      <c r="W423" s="304">
        <f t="shared" ca="1" si="178"/>
        <v>8.5085098308626499</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6.2378321939573125</v>
      </c>
      <c r="AH423" s="304">
        <f t="shared" ca="1" si="202"/>
        <v>-1.9418438769718049</v>
      </c>
    </row>
    <row r="424" spans="1:34" x14ac:dyDescent="0.2">
      <c r="A424" s="347">
        <f t="shared" ca="1" si="180"/>
        <v>0.1</v>
      </c>
      <c r="B424" s="304">
        <f t="shared" ca="1" si="181"/>
        <v>27.700000000000088</v>
      </c>
      <c r="D424" s="306">
        <f t="shared" ca="1" si="182"/>
        <v>-1.0798580727456328</v>
      </c>
      <c r="E424" s="307">
        <f t="shared" ca="1" si="183"/>
        <v>-8.1486145636643812</v>
      </c>
      <c r="F424" s="304">
        <f t="shared" ca="1" si="184"/>
        <v>8.2198547897415537</v>
      </c>
      <c r="G424" s="306">
        <f t="shared" ca="1" si="185"/>
        <v>34.756315236134327</v>
      </c>
      <c r="H424" s="307">
        <f t="shared" ca="1" si="186"/>
        <v>-54.454356741395806</v>
      </c>
      <c r="I424" s="304">
        <f t="shared" ca="1" si="187"/>
        <v>64.600916533070503</v>
      </c>
      <c r="J424" s="306">
        <f t="shared" ca="1" si="188"/>
        <v>1433.3475543395875</v>
      </c>
      <c r="K424" s="307">
        <f t="shared" ca="1" si="189"/>
        <v>2533.0950857372313</v>
      </c>
      <c r="L424" s="304">
        <f t="shared" ca="1" si="174"/>
        <v>2910.5078465651641</v>
      </c>
      <c r="M424" s="306">
        <f t="shared" ca="1" si="190"/>
        <v>-1.0027148828028785</v>
      </c>
      <c r="N424" s="304">
        <f t="shared" ca="1" si="191"/>
        <v>-57.451330839559908</v>
      </c>
      <c r="P424" s="310">
        <f t="shared" ca="1" si="192"/>
        <v>23</v>
      </c>
      <c r="Q424" s="304">
        <f t="shared" ca="1" si="193"/>
        <v>0</v>
      </c>
      <c r="R424" s="306">
        <f t="shared" ca="1" si="194"/>
        <v>0</v>
      </c>
      <c r="S424" s="307">
        <f t="shared" ca="1" si="195"/>
        <v>4.2939999999999809</v>
      </c>
      <c r="T424" s="304">
        <f t="shared" ca="1" si="175"/>
        <v>42.124139999999812</v>
      </c>
      <c r="U424" s="311">
        <f t="shared" ca="1" si="176"/>
        <v>0</v>
      </c>
      <c r="V424" s="306">
        <f t="shared" ca="1" si="177"/>
        <v>0.94957920510065763</v>
      </c>
      <c r="W424" s="304">
        <f t="shared" ca="1" si="178"/>
        <v>8.6807635130922804</v>
      </c>
      <c r="Y424" s="314" t="str">
        <f t="shared" ca="1" si="196"/>
        <v/>
      </c>
      <c r="Z424" s="315" t="str">
        <f t="shared" ca="1" si="197"/>
        <v/>
      </c>
      <c r="AA424" s="316" t="str">
        <f t="shared" ca="1" si="198"/>
        <v/>
      </c>
      <c r="AC424" s="310" t="e">
        <f t="shared" ca="1" si="199"/>
        <v>#N/A</v>
      </c>
      <c r="AD424" s="323" t="e">
        <f t="shared" ca="1" si="200"/>
        <v>#N/A</v>
      </c>
      <c r="AE424" s="324" t="e">
        <f t="shared" ca="1" si="179"/>
        <v>#N/A</v>
      </c>
      <c r="AG424" s="306">
        <f t="shared" ca="1" si="201"/>
        <v>6.2437398476811463</v>
      </c>
      <c r="AH424" s="304">
        <f t="shared" ca="1" si="202"/>
        <v>-1.9814880835730526</v>
      </c>
    </row>
    <row r="425" spans="1:34" x14ac:dyDescent="0.2">
      <c r="A425" s="347">
        <f t="shared" ca="1" si="180"/>
        <v>0.1</v>
      </c>
      <c r="B425" s="304">
        <f t="shared" ca="1" si="181"/>
        <v>27.80000000000009</v>
      </c>
      <c r="D425" s="306">
        <f t="shared" ca="1" si="182"/>
        <v>-1.0876544295597319</v>
      </c>
      <c r="E425" s="307">
        <f t="shared" ca="1" si="183"/>
        <v>-8.1059205567042039</v>
      </c>
      <c r="F425" s="304">
        <f t="shared" ca="1" si="184"/>
        <v>8.1785659030016191</v>
      </c>
      <c r="G425" s="306">
        <f t="shared" ca="1" si="185"/>
        <v>34.647549793178356</v>
      </c>
      <c r="H425" s="307">
        <f t="shared" ca="1" si="186"/>
        <v>-55.264948797066225</v>
      </c>
      <c r="I425" s="304">
        <f t="shared" ca="1" si="187"/>
        <v>65.227810573505565</v>
      </c>
      <c r="J425" s="306">
        <f t="shared" ca="1" si="188"/>
        <v>1436.8177475910531</v>
      </c>
      <c r="K425" s="307">
        <f t="shared" ca="1" si="189"/>
        <v>2527.6091204603081</v>
      </c>
      <c r="L425" s="304">
        <f t="shared" ca="1" si="174"/>
        <v>2907.4478680840966</v>
      </c>
      <c r="M425" s="306">
        <f t="shared" ca="1" si="190"/>
        <v>-1.0108065123804297</v>
      </c>
      <c r="N425" s="304">
        <f t="shared" ca="1" si="191"/>
        <v>-57.914947063736818</v>
      </c>
      <c r="P425" s="310">
        <f t="shared" ca="1" si="192"/>
        <v>23</v>
      </c>
      <c r="Q425" s="304">
        <f t="shared" ca="1" si="193"/>
        <v>0</v>
      </c>
      <c r="R425" s="306">
        <f t="shared" ca="1" si="194"/>
        <v>0</v>
      </c>
      <c r="S425" s="307">
        <f t="shared" ca="1" si="195"/>
        <v>4.2939999999999809</v>
      </c>
      <c r="T425" s="304">
        <f t="shared" ca="1" si="175"/>
        <v>42.124139999999812</v>
      </c>
      <c r="U425" s="311">
        <f t="shared" ca="1" si="176"/>
        <v>0</v>
      </c>
      <c r="V425" s="306">
        <f t="shared" ca="1" si="177"/>
        <v>0.95010876267364774</v>
      </c>
      <c r="W425" s="304">
        <f t="shared" ca="1" si="178"/>
        <v>8.8549945147564166</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6.2475867394825215</v>
      </c>
      <c r="AH425" s="304">
        <f t="shared" ca="1" si="202"/>
        <v>-2.0216030538174938</v>
      </c>
    </row>
    <row r="426" spans="1:34" x14ac:dyDescent="0.2">
      <c r="A426" s="347">
        <f t="shared" ca="1" si="180"/>
        <v>0.1</v>
      </c>
      <c r="B426" s="304">
        <f t="shared" ca="1" si="181"/>
        <v>27.900000000000091</v>
      </c>
      <c r="D426" s="306">
        <f t="shared" ca="1" si="182"/>
        <v>-1.0953829650493605</v>
      </c>
      <c r="E426" s="307">
        <f t="shared" ca="1" si="183"/>
        <v>-8.0627975617903509</v>
      </c>
      <c r="F426" s="304">
        <f t="shared" ca="1" si="184"/>
        <v>8.136864774747874</v>
      </c>
      <c r="G426" s="306">
        <f t="shared" ca="1" si="185"/>
        <v>34.53801149667342</v>
      </c>
      <c r="H426" s="307">
        <f t="shared" ca="1" si="186"/>
        <v>-56.071228553245263</v>
      </c>
      <c r="I426" s="304">
        <f t="shared" ca="1" si="187"/>
        <v>65.854816905178708</v>
      </c>
      <c r="J426" s="306">
        <f t="shared" ca="1" si="188"/>
        <v>1440.2770256555457</v>
      </c>
      <c r="K426" s="307">
        <f t="shared" ca="1" si="189"/>
        <v>2522.0423115927924</v>
      </c>
      <c r="L426" s="304">
        <f t="shared" ca="1" si="174"/>
        <v>2904.3235584375752</v>
      </c>
      <c r="M426" s="306">
        <f t="shared" ca="1" si="190"/>
        <v>-1.0187192309401183</v>
      </c>
      <c r="N426" s="304">
        <f t="shared" ca="1" si="191"/>
        <v>-58.368312441681809</v>
      </c>
      <c r="P426" s="310">
        <f t="shared" ca="1" si="192"/>
        <v>23</v>
      </c>
      <c r="Q426" s="304">
        <f t="shared" ca="1" si="193"/>
        <v>0</v>
      </c>
      <c r="R426" s="306">
        <f t="shared" ca="1" si="194"/>
        <v>0</v>
      </c>
      <c r="S426" s="307">
        <f t="shared" ca="1" si="195"/>
        <v>4.2939999999999809</v>
      </c>
      <c r="T426" s="304">
        <f t="shared" ca="1" si="175"/>
        <v>42.124139999999812</v>
      </c>
      <c r="U426" s="311">
        <f t="shared" ca="1" si="176"/>
        <v>0</v>
      </c>
      <c r="V426" s="306">
        <f t="shared" ca="1" si="177"/>
        <v>0.95064638775135357</v>
      </c>
      <c r="W426" s="304">
        <f t="shared" ca="1" si="178"/>
        <v>9.0311585326855752</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6.249447206723854</v>
      </c>
      <c r="AH426" s="304">
        <f t="shared" ca="1" si="202"/>
        <v>-2.0621785083270741</v>
      </c>
    </row>
    <row r="427" spans="1:34" x14ac:dyDescent="0.2">
      <c r="A427" s="347">
        <f t="shared" ca="1" si="180"/>
        <v>0.1</v>
      </c>
      <c r="B427" s="304">
        <f t="shared" ca="1" si="181"/>
        <v>28.000000000000092</v>
      </c>
      <c r="D427" s="306">
        <f t="shared" ca="1" si="182"/>
        <v>-1.1030398659226572</v>
      </c>
      <c r="E427" s="307">
        <f t="shared" ca="1" si="183"/>
        <v>-8.0192541595381837</v>
      </c>
      <c r="F427" s="304">
        <f t="shared" ca="1" si="184"/>
        <v>8.0947596765490903</v>
      </c>
      <c r="G427" s="306">
        <f t="shared" ca="1" si="185"/>
        <v>34.427707510081156</v>
      </c>
      <c r="H427" s="307">
        <f t="shared" ca="1" si="186"/>
        <v>-56.87315396919908</v>
      </c>
      <c r="I427" s="304">
        <f t="shared" ca="1" si="187"/>
        <v>66.48174701979427</v>
      </c>
      <c r="J427" s="306">
        <f t="shared" ca="1" si="188"/>
        <v>1443.7253116058835</v>
      </c>
      <c r="K427" s="307">
        <f t="shared" ca="1" si="189"/>
        <v>2516.3950924666701</v>
      </c>
      <c r="L427" s="304">
        <f t="shared" ca="1" si="174"/>
        <v>2901.135473700228</v>
      </c>
      <c r="M427" s="306">
        <f t="shared" ca="1" si="190"/>
        <v>-1.0264581570864555</v>
      </c>
      <c r="N427" s="304">
        <f t="shared" ca="1" si="191"/>
        <v>-58.811720247830372</v>
      </c>
      <c r="P427" s="310">
        <f t="shared" ca="1" si="192"/>
        <v>23</v>
      </c>
      <c r="Q427" s="304">
        <f t="shared" ca="1" si="193"/>
        <v>0</v>
      </c>
      <c r="R427" s="306">
        <f t="shared" ca="1" si="194"/>
        <v>0</v>
      </c>
      <c r="S427" s="307">
        <f t="shared" ca="1" si="195"/>
        <v>4.2939999999999809</v>
      </c>
      <c r="T427" s="304">
        <f t="shared" ca="1" si="175"/>
        <v>42.124139999999812</v>
      </c>
      <c r="U427" s="311">
        <f t="shared" ca="1" si="176"/>
        <v>0</v>
      </c>
      <c r="V427" s="306">
        <f t="shared" ca="1" si="177"/>
        <v>0.95119205022716846</v>
      </c>
      <c r="W427" s="304">
        <f t="shared" ca="1" si="178"/>
        <v>9.2092111168874329</v>
      </c>
      <c r="Y427" s="314" t="str">
        <f t="shared" ca="1" si="196"/>
        <v/>
      </c>
      <c r="Z427" s="315" t="str">
        <f t="shared" ca="1" si="197"/>
        <v/>
      </c>
      <c r="AA427" s="316" t="str">
        <f t="shared" ca="1" si="198"/>
        <v/>
      </c>
      <c r="AC427" s="310">
        <f t="shared" ca="1" si="199"/>
        <v>28.000000000000092</v>
      </c>
      <c r="AD427" s="323">
        <f t="shared" ca="1" si="200"/>
        <v>1443.7253116058835</v>
      </c>
      <c r="AE427" s="324" t="e">
        <f t="shared" ca="1" si="179"/>
        <v>#N/A</v>
      </c>
      <c r="AG427" s="306">
        <f t="shared" ca="1" si="201"/>
        <v>6.2493929613087804</v>
      </c>
      <c r="AH427" s="304">
        <f t="shared" ca="1" si="202"/>
        <v>-2.1032041296426676</v>
      </c>
    </row>
    <row r="428" spans="1:34" x14ac:dyDescent="0.2">
      <c r="A428" s="347">
        <f t="shared" ca="1" si="180"/>
        <v>0.1</v>
      </c>
      <c r="B428" s="304">
        <f t="shared" ca="1" si="181"/>
        <v>28.100000000000094</v>
      </c>
      <c r="D428" s="306">
        <f t="shared" ca="1" si="182"/>
        <v>-1.110621483907652</v>
      </c>
      <c r="E428" s="307">
        <f t="shared" ca="1" si="183"/>
        <v>-7.9752990796066134</v>
      </c>
      <c r="F428" s="304">
        <f t="shared" ca="1" si="184"/>
        <v>8.0522590302157653</v>
      </c>
      <c r="G428" s="306">
        <f t="shared" ca="1" si="185"/>
        <v>34.316645361690391</v>
      </c>
      <c r="H428" s="307">
        <f t="shared" ca="1" si="186"/>
        <v>-57.670683877159739</v>
      </c>
      <c r="I428" s="304">
        <f t="shared" ca="1" si="187"/>
        <v>67.10841920161225</v>
      </c>
      <c r="J428" s="306">
        <f t="shared" ca="1" si="188"/>
        <v>1447.1625292494721</v>
      </c>
      <c r="K428" s="307">
        <f t="shared" ca="1" si="189"/>
        <v>2510.6679005743522</v>
      </c>
      <c r="L428" s="304">
        <f t="shared" ca="1" si="174"/>
        <v>2897.8841752282224</v>
      </c>
      <c r="M428" s="306">
        <f t="shared" ca="1" si="190"/>
        <v>-1.0340282607706195</v>
      </c>
      <c r="N428" s="304">
        <f t="shared" ca="1" si="191"/>
        <v>-59.245455239409409</v>
      </c>
      <c r="P428" s="310">
        <f t="shared" ca="1" si="192"/>
        <v>23</v>
      </c>
      <c r="Q428" s="304">
        <f t="shared" ca="1" si="193"/>
        <v>0</v>
      </c>
      <c r="R428" s="306">
        <f t="shared" ca="1" si="194"/>
        <v>0</v>
      </c>
      <c r="S428" s="307">
        <f t="shared" ca="1" si="195"/>
        <v>4.2939999999999809</v>
      </c>
      <c r="T428" s="304">
        <f t="shared" ca="1" si="175"/>
        <v>42.124139999999812</v>
      </c>
      <c r="U428" s="311">
        <f t="shared" ca="1" si="176"/>
        <v>0</v>
      </c>
      <c r="V428" s="306">
        <f t="shared" ca="1" si="177"/>
        <v>0.9517457196927408</v>
      </c>
      <c r="W428" s="304">
        <f t="shared" ca="1" si="178"/>
        <v>9.3891076873321904</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6.2474931770193871</v>
      </c>
      <c r="AH428" s="304">
        <f t="shared" ca="1" si="202"/>
        <v>-2.1446695661125927</v>
      </c>
    </row>
    <row r="429" spans="1:34" x14ac:dyDescent="0.2">
      <c r="A429" s="347">
        <f t="shared" ca="1" si="180"/>
        <v>0.1</v>
      </c>
      <c r="B429" s="304">
        <f t="shared" ca="1" si="181"/>
        <v>28.200000000000095</v>
      </c>
      <c r="D429" s="306">
        <f t="shared" ca="1" si="182"/>
        <v>-1.1181243306963</v>
      </c>
      <c r="E429" s="307">
        <f t="shared" ca="1" si="183"/>
        <v>-7.9309411895798778</v>
      </c>
      <c r="F429" s="304">
        <f t="shared" ca="1" si="184"/>
        <v>8.0093713967745153</v>
      </c>
      <c r="G429" s="306">
        <f t="shared" ca="1" si="185"/>
        <v>34.20483292862076</v>
      </c>
      <c r="H429" s="307">
        <f t="shared" ca="1" si="186"/>
        <v>-58.463777996117727</v>
      </c>
      <c r="I429" s="304">
        <f t="shared" ca="1" si="187"/>
        <v>67.734658286981855</v>
      </c>
      <c r="J429" s="306">
        <f t="shared" ca="1" si="188"/>
        <v>1450.5886031639877</v>
      </c>
      <c r="K429" s="307">
        <f t="shared" ca="1" si="189"/>
        <v>2504.8611774806882</v>
      </c>
      <c r="L429" s="304">
        <f t="shared" ca="1" si="174"/>
        <v>2894.5702295987203</v>
      </c>
      <c r="M429" s="306">
        <f t="shared" ca="1" si="190"/>
        <v>-1.0414343655371139</v>
      </c>
      <c r="N429" s="304">
        <f t="shared" ca="1" si="191"/>
        <v>-59.669793785161254</v>
      </c>
      <c r="P429" s="310">
        <f t="shared" ca="1" si="192"/>
        <v>23</v>
      </c>
      <c r="Q429" s="304">
        <f t="shared" ca="1" si="193"/>
        <v>0</v>
      </c>
      <c r="R429" s="306">
        <f t="shared" ca="1" si="194"/>
        <v>0</v>
      </c>
      <c r="S429" s="307">
        <f t="shared" ca="1" si="195"/>
        <v>4.2939999999999809</v>
      </c>
      <c r="T429" s="304">
        <f t="shared" ca="1" si="175"/>
        <v>42.124139999999812</v>
      </c>
      <c r="U429" s="311">
        <f t="shared" ca="1" si="176"/>
        <v>0</v>
      </c>
      <c r="V429" s="306">
        <f t="shared" ca="1" si="177"/>
        <v>0.9523073654429588</v>
      </c>
      <c r="W429" s="304">
        <f t="shared" ca="1" si="178"/>
        <v>9.5708035508016991</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6.2438145772290436</v>
      </c>
      <c r="AH429" s="304">
        <f t="shared" ca="1" si="202"/>
        <v>-2.1865644358016376</v>
      </c>
    </row>
    <row r="430" spans="1:34" x14ac:dyDescent="0.2">
      <c r="A430" s="347">
        <f t="shared" ca="1" si="180"/>
        <v>0.1</v>
      </c>
      <c r="B430" s="304">
        <f t="shared" ca="1" si="181"/>
        <v>28.300000000000097</v>
      </c>
      <c r="D430" s="306">
        <f t="shared" ca="1" si="182"/>
        <v>-1.1255450730563239</v>
      </c>
      <c r="E430" s="307">
        <f t="shared" ca="1" si="183"/>
        <v>-7.8861894843015561</v>
      </c>
      <c r="F430" s="304">
        <f t="shared" ca="1" si="184"/>
        <v>7.9661054658967334</v>
      </c>
      <c r="G430" s="306">
        <f t="shared" ca="1" si="185"/>
        <v>34.092278421315129</v>
      </c>
      <c r="H430" s="307">
        <f t="shared" ca="1" si="186"/>
        <v>-59.252396944547883</v>
      </c>
      <c r="I430" s="304">
        <f t="shared" ca="1" si="187"/>
        <v>68.360295432588174</v>
      </c>
      <c r="J430" s="306">
        <f t="shared" ca="1" si="188"/>
        <v>1454.0034587314844</v>
      </c>
      <c r="K430" s="307">
        <f t="shared" ca="1" si="189"/>
        <v>2498.9753687336547</v>
      </c>
      <c r="L430" s="304">
        <f t="shared" ca="1" si="174"/>
        <v>2891.1942085478495</v>
      </c>
      <c r="M430" s="306">
        <f t="shared" ca="1" si="190"/>
        <v>-1.0486811510418932</v>
      </c>
      <c r="N430" s="304">
        <f t="shared" ca="1" si="191"/>
        <v>-60.085004009621692</v>
      </c>
      <c r="P430" s="310">
        <f t="shared" ca="1" si="192"/>
        <v>23</v>
      </c>
      <c r="Q430" s="304">
        <f t="shared" ca="1" si="193"/>
        <v>0</v>
      </c>
      <c r="R430" s="306">
        <f t="shared" ca="1" si="194"/>
        <v>0</v>
      </c>
      <c r="S430" s="307">
        <f t="shared" ca="1" si="195"/>
        <v>4.2939999999999809</v>
      </c>
      <c r="T430" s="304">
        <f t="shared" ca="1" si="175"/>
        <v>42.124139999999812</v>
      </c>
      <c r="U430" s="311">
        <f t="shared" ca="1" si="176"/>
        <v>0</v>
      </c>
      <c r="V430" s="306">
        <f t="shared" ca="1" si="177"/>
        <v>0.95287695648106052</v>
      </c>
      <c r="W430" s="304">
        <f t="shared" ca="1" si="178"/>
        <v>9.7542539177789411</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6.2384215223717039</v>
      </c>
      <c r="AH430" s="304">
        <f t="shared" ca="1" si="202"/>
        <v>-2.2288783304149375</v>
      </c>
    </row>
    <row r="431" spans="1:34" x14ac:dyDescent="0.2">
      <c r="A431" s="347">
        <f t="shared" ca="1" si="180"/>
        <v>0.1</v>
      </c>
      <c r="B431" s="304">
        <f t="shared" ca="1" si="181"/>
        <v>28.400000000000098</v>
      </c>
      <c r="D431" s="306">
        <f t="shared" ca="1" si="182"/>
        <v>-1.1328805281084375</v>
      </c>
      <c r="E431" s="307">
        <f t="shared" ca="1" si="183"/>
        <v>-7.8410530756353971</v>
      </c>
      <c r="F431" s="304">
        <f t="shared" ca="1" si="184"/>
        <v>7.9224700457558423</v>
      </c>
      <c r="G431" s="306">
        <f t="shared" ca="1" si="185"/>
        <v>33.978990368504284</v>
      </c>
      <c r="H431" s="307">
        <f t="shared" ca="1" si="186"/>
        <v>-60.036502252111426</v>
      </c>
      <c r="I431" s="304">
        <f t="shared" ca="1" si="187"/>
        <v>68.985167892313541</v>
      </c>
      <c r="J431" s="306">
        <f t="shared" ca="1" si="188"/>
        <v>1457.4070221709753</v>
      </c>
      <c r="K431" s="307">
        <f t="shared" ca="1" si="189"/>
        <v>2493.0109237738216</v>
      </c>
      <c r="L431" s="304">
        <f t="shared" ca="1" si="174"/>
        <v>2887.7566889073032</v>
      </c>
      <c r="M431" s="306">
        <f t="shared" ca="1" si="190"/>
        <v>-1.0557731557945986</v>
      </c>
      <c r="N431" s="304">
        <f t="shared" ca="1" si="191"/>
        <v>-60.491345950238433</v>
      </c>
      <c r="P431" s="310">
        <f t="shared" ca="1" si="192"/>
        <v>23</v>
      </c>
      <c r="Q431" s="304">
        <f t="shared" ca="1" si="193"/>
        <v>0</v>
      </c>
      <c r="R431" s="306">
        <f t="shared" ca="1" si="194"/>
        <v>0</v>
      </c>
      <c r="S431" s="307">
        <f t="shared" ca="1" si="195"/>
        <v>4.2939999999999809</v>
      </c>
      <c r="T431" s="304">
        <f t="shared" ca="1" si="175"/>
        <v>42.124139999999812</v>
      </c>
      <c r="U431" s="311">
        <f t="shared" ca="1" si="176"/>
        <v>0</v>
      </c>
      <c r="V431" s="306">
        <f t="shared" ca="1" si="177"/>
        <v>0.95345446152385993</v>
      </c>
      <c r="W431" s="304">
        <f t="shared" ca="1" si="178"/>
        <v>9.9394139193556246</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6.2313760966484644</v>
      </c>
      <c r="AH431" s="304">
        <f t="shared" ca="1" si="202"/>
        <v>-2.2716008192312493</v>
      </c>
    </row>
    <row r="432" spans="1:34" x14ac:dyDescent="0.2">
      <c r="A432" s="347">
        <f t="shared" ca="1" si="180"/>
        <v>0.1</v>
      </c>
      <c r="B432" s="304">
        <f t="shared" ca="1" si="181"/>
        <v>28.500000000000099</v>
      </c>
      <c r="D432" s="306">
        <f t="shared" ca="1" si="182"/>
        <v>-1.1401276587658351</v>
      </c>
      <c r="E432" s="307">
        <f t="shared" ca="1" si="183"/>
        <v>-7.7955411826292398</v>
      </c>
      <c r="F432" s="304">
        <f t="shared" ca="1" si="184"/>
        <v>7.8784740532892119</v>
      </c>
      <c r="G432" s="306">
        <f t="shared" ca="1" si="185"/>
        <v>33.864977602627704</v>
      </c>
      <c r="H432" s="307">
        <f t="shared" ca="1" si="186"/>
        <v>-60.816056370374348</v>
      </c>
      <c r="I432" s="304">
        <f t="shared" ca="1" si="187"/>
        <v>69.609118802575182</v>
      </c>
      <c r="J432" s="306">
        <f t="shared" ca="1" si="188"/>
        <v>1460.7992205695318</v>
      </c>
      <c r="K432" s="307">
        <f t="shared" ca="1" si="189"/>
        <v>2486.9682958426974</v>
      </c>
      <c r="L432" s="304">
        <f t="shared" ca="1" si="174"/>
        <v>2884.2582525396861</v>
      </c>
      <c r="M432" s="306">
        <f t="shared" ca="1" si="190"/>
        <v>-1.0627147800828927</v>
      </c>
      <c r="N432" s="304">
        <f t="shared" ca="1" si="191"/>
        <v>-60.889071724923184</v>
      </c>
      <c r="P432" s="310">
        <f t="shared" ca="1" si="192"/>
        <v>23</v>
      </c>
      <c r="Q432" s="304">
        <f t="shared" ca="1" si="193"/>
        <v>0</v>
      </c>
      <c r="R432" s="306">
        <f t="shared" ca="1" si="194"/>
        <v>0</v>
      </c>
      <c r="S432" s="307">
        <f t="shared" ca="1" si="195"/>
        <v>4.2939999999999809</v>
      </c>
      <c r="T432" s="304">
        <f t="shared" ca="1" si="175"/>
        <v>42.124139999999812</v>
      </c>
      <c r="U432" s="311">
        <f t="shared" ca="1" si="176"/>
        <v>0</v>
      </c>
      <c r="V432" s="306">
        <f t="shared" ca="1" si="177"/>
        <v>0.95403984900707728</v>
      </c>
      <c r="W432" s="304">
        <f t="shared" ca="1" si="178"/>
        <v>10.126238624136208</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6.2227381935401347</v>
      </c>
      <c r="AH432" s="304">
        <f t="shared" ca="1" si="202"/>
        <v>-2.3147214530404443</v>
      </c>
    </row>
    <row r="433" spans="1:34" x14ac:dyDescent="0.2">
      <c r="A433" s="347">
        <f t="shared" ca="1" si="180"/>
        <v>0.1</v>
      </c>
      <c r="B433" s="304">
        <f t="shared" ca="1" si="181"/>
        <v>28.600000000000101</v>
      </c>
      <c r="D433" s="306">
        <f t="shared" ca="1" si="182"/>
        <v>-1.147283569332161</v>
      </c>
      <c r="E433" s="307">
        <f t="shared" ca="1" si="183"/>
        <v>-7.7496631220599124</v>
      </c>
      <c r="F433" s="304">
        <f t="shared" ca="1" si="184"/>
        <v>7.8341265048424473</v>
      </c>
      <c r="G433" s="306">
        <f t="shared" ca="1" si="185"/>
        <v>33.750249245694491</v>
      </c>
      <c r="H433" s="307">
        <f t="shared" ca="1" si="186"/>
        <v>-61.591022682580338</v>
      </c>
      <c r="I433" s="304">
        <f t="shared" ca="1" si="187"/>
        <v>70.231996975969764</v>
      </c>
      <c r="J433" s="306">
        <f t="shared" ca="1" si="188"/>
        <v>1464.1799819119478</v>
      </c>
      <c r="K433" s="307">
        <f t="shared" ca="1" si="189"/>
        <v>2480.8479418900497</v>
      </c>
      <c r="L433" s="304">
        <f t="shared" ca="1" si="174"/>
        <v>2880.6994862726947</v>
      </c>
      <c r="M433" s="306">
        <f t="shared" ca="1" si="190"/>
        <v>-1.0695102890417167</v>
      </c>
      <c r="N433" s="304">
        <f t="shared" ca="1" si="191"/>
        <v>-61.278425707907147</v>
      </c>
      <c r="P433" s="310">
        <f t="shared" ca="1" si="192"/>
        <v>23</v>
      </c>
      <c r="Q433" s="304">
        <f t="shared" ca="1" si="193"/>
        <v>0</v>
      </c>
      <c r="R433" s="306">
        <f t="shared" ca="1" si="194"/>
        <v>0</v>
      </c>
      <c r="S433" s="307">
        <f t="shared" ca="1" si="195"/>
        <v>4.2939999999999809</v>
      </c>
      <c r="T433" s="304">
        <f t="shared" ca="1" si="175"/>
        <v>42.124139999999812</v>
      </c>
      <c r="U433" s="311">
        <f t="shared" ca="1" si="176"/>
        <v>0</v>
      </c>
      <c r="V433" s="306">
        <f t="shared" ca="1" si="177"/>
        <v>0.95463308709077033</v>
      </c>
      <c r="W433" s="304">
        <f t="shared" ca="1" si="178"/>
        <v>10.314683055117952</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6.2125655997718487</v>
      </c>
      <c r="AH433" s="304">
        <f t="shared" ca="1" si="202"/>
        <v>-2.3582297680801707</v>
      </c>
    </row>
    <row r="434" spans="1:34" x14ac:dyDescent="0.2">
      <c r="A434" s="347">
        <f t="shared" ca="1" si="180"/>
        <v>0.1</v>
      </c>
      <c r="B434" s="304">
        <f t="shared" ca="1" si="181"/>
        <v>28.700000000000102</v>
      </c>
      <c r="D434" s="306">
        <f t="shared" ca="1" si="182"/>
        <v>-1.1543455012537487</v>
      </c>
      <c r="E434" s="307">
        <f t="shared" ca="1" si="183"/>
        <v>-7.70342829933844</v>
      </c>
      <c r="F434" s="304">
        <f t="shared" ca="1" si="184"/>
        <v>7.7894365071751563</v>
      </c>
      <c r="G434" s="306">
        <f t="shared" ca="1" si="185"/>
        <v>33.634814695569119</v>
      </c>
      <c r="H434" s="307">
        <f t="shared" ca="1" si="186"/>
        <v>-62.361365512514183</v>
      </c>
      <c r="I434" s="304">
        <f t="shared" ca="1" si="187"/>
        <v>70.853656703028861</v>
      </c>
      <c r="J434" s="306">
        <f t="shared" ca="1" si="188"/>
        <v>1467.5492351090111</v>
      </c>
      <c r="K434" s="307">
        <f t="shared" ca="1" si="189"/>
        <v>2474.650322480295</v>
      </c>
      <c r="L434" s="304">
        <f t="shared" ca="1" si="174"/>
        <v>2877.0809818322587</v>
      </c>
      <c r="M434" s="306">
        <f t="shared" ca="1" si="190"/>
        <v>-1.0761638158346842</v>
      </c>
      <c r="N434" s="304">
        <f t="shared" ca="1" si="191"/>
        <v>-61.659644712021397</v>
      </c>
      <c r="P434" s="310">
        <f t="shared" ca="1" si="192"/>
        <v>23</v>
      </c>
      <c r="Q434" s="304">
        <f t="shared" ca="1" si="193"/>
        <v>0</v>
      </c>
      <c r="R434" s="306">
        <f t="shared" ca="1" si="194"/>
        <v>0</v>
      </c>
      <c r="S434" s="307">
        <f t="shared" ca="1" si="195"/>
        <v>4.2939999999999809</v>
      </c>
      <c r="T434" s="304">
        <f t="shared" ca="1" si="175"/>
        <v>42.124139999999812</v>
      </c>
      <c r="U434" s="311">
        <f t="shared" ca="1" si="176"/>
        <v>0</v>
      </c>
      <c r="V434" s="306">
        <f t="shared" ca="1" si="177"/>
        <v>0.95523414366486037</v>
      </c>
      <c r="W434" s="304">
        <f t="shared" ca="1" si="178"/>
        <v>10.504702206527156</v>
      </c>
      <c r="Y434" s="314" t="str">
        <f t="shared" ca="1" si="196"/>
        <v/>
      </c>
      <c r="Z434" s="315" t="str">
        <f t="shared" ca="1" si="197"/>
        <v/>
      </c>
      <c r="AA434" s="316" t="str">
        <f t="shared" ca="1" si="198"/>
        <v/>
      </c>
      <c r="AC434" s="310" t="e">
        <f t="shared" ca="1" si="199"/>
        <v>#N/A</v>
      </c>
      <c r="AD434" s="323" t="e">
        <f t="shared" ca="1" si="200"/>
        <v>#N/A</v>
      </c>
      <c r="AE434" s="324" t="e">
        <f t="shared" ca="1" si="179"/>
        <v>#N/A</v>
      </c>
      <c r="AG434" s="306">
        <f t="shared" ca="1" si="201"/>
        <v>6.2009140774429978</v>
      </c>
      <c r="AH434" s="304">
        <f t="shared" ca="1" si="202"/>
        <v>-2.4021152899669298</v>
      </c>
    </row>
    <row r="435" spans="1:34" x14ac:dyDescent="0.2">
      <c r="A435" s="347">
        <f t="shared" ca="1" si="180"/>
        <v>0.1</v>
      </c>
      <c r="B435" s="304">
        <f t="shared" ca="1" si="181"/>
        <v>28.800000000000104</v>
      </c>
      <c r="D435" s="306">
        <f t="shared" ca="1" si="182"/>
        <v>-1.1613108290215393</v>
      </c>
      <c r="E435" s="307">
        <f t="shared" ca="1" si="183"/>
        <v>-7.6568461997564263</v>
      </c>
      <c r="F435" s="304">
        <f t="shared" ca="1" si="184"/>
        <v>7.744413248808919</v>
      </c>
      <c r="G435" s="306">
        <f t="shared" ca="1" si="185"/>
        <v>33.518683612666962</v>
      </c>
      <c r="H435" s="307">
        <f t="shared" ca="1" si="186"/>
        <v>-63.127050132489828</v>
      </c>
      <c r="I435" s="304">
        <f t="shared" ca="1" si="187"/>
        <v>71.47395756186971</v>
      </c>
      <c r="J435" s="306">
        <f t="shared" ca="1" si="188"/>
        <v>1470.9069100244228</v>
      </c>
      <c r="K435" s="307">
        <f t="shared" ca="1" si="189"/>
        <v>2468.3759016980448</v>
      </c>
      <c r="L435" s="304">
        <f t="shared" ca="1" si="174"/>
        <v>2873.4033357747098</v>
      </c>
      <c r="M435" s="306">
        <f t="shared" ca="1" si="190"/>
        <v>-1.0826793649187743</v>
      </c>
      <c r="N435" s="304">
        <f t="shared" ca="1" si="191"/>
        <v>-62.032958175750089</v>
      </c>
      <c r="P435" s="310">
        <f t="shared" ca="1" si="192"/>
        <v>23</v>
      </c>
      <c r="Q435" s="304">
        <f t="shared" ca="1" si="193"/>
        <v>0</v>
      </c>
      <c r="R435" s="306">
        <f t="shared" ca="1" si="194"/>
        <v>0</v>
      </c>
      <c r="S435" s="307">
        <f t="shared" ca="1" si="195"/>
        <v>4.2939999999999809</v>
      </c>
      <c r="T435" s="304">
        <f t="shared" ca="1" si="175"/>
        <v>42.124139999999812</v>
      </c>
      <c r="U435" s="311">
        <f t="shared" ca="1" si="176"/>
        <v>0</v>
      </c>
      <c r="V435" s="306">
        <f t="shared" ca="1" si="177"/>
        <v>0.95584298635473852</v>
      </c>
      <c r="W435" s="304">
        <f t="shared" ca="1" si="178"/>
        <v>10.696251060592614</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6.1878374440944892</v>
      </c>
      <c r="AH435" s="304">
        <f t="shared" ca="1" si="202"/>
        <v>-2.4463675376169545</v>
      </c>
    </row>
    <row r="436" spans="1:34" x14ac:dyDescent="0.2">
      <c r="A436" s="347">
        <f t="shared" ca="1" si="180"/>
        <v>0.1</v>
      </c>
      <c r="B436" s="304">
        <f t="shared" ca="1" si="181"/>
        <v>28.900000000000105</v>
      </c>
      <c r="D436" s="306">
        <f t="shared" ca="1" si="182"/>
        <v>-1.1681770562178069</v>
      </c>
      <c r="E436" s="307">
        <f t="shared" ca="1" si="183"/>
        <v>-7.6099263800557608</v>
      </c>
      <c r="F436" s="304">
        <f t="shared" ca="1" si="184"/>
        <v>7.6990659916994009</v>
      </c>
      <c r="G436" s="306">
        <f t="shared" ca="1" si="185"/>
        <v>33.401865907045185</v>
      </c>
      <c r="H436" s="307">
        <f t="shared" ca="1" si="186"/>
        <v>-63.888042770495403</v>
      </c>
      <c r="I436" s="304">
        <f t="shared" ca="1" si="187"/>
        <v>72.09276423551033</v>
      </c>
      <c r="J436" s="306">
        <f t="shared" ca="1" si="188"/>
        <v>1474.2529375004085</v>
      </c>
      <c r="K436" s="307">
        <f t="shared" ca="1" si="189"/>
        <v>2462.0251470528956</v>
      </c>
      <c r="L436" s="304">
        <f t="shared" ca="1" si="174"/>
        <v>2869.6671494181019</v>
      </c>
      <c r="M436" s="306">
        <f t="shared" ca="1" si="190"/>
        <v>-1.0890608153670702</v>
      </c>
      <c r="N436" s="304">
        <f t="shared" ca="1" si="191"/>
        <v>-62.398588353609313</v>
      </c>
      <c r="P436" s="310">
        <f t="shared" ca="1" si="192"/>
        <v>23</v>
      </c>
      <c r="Q436" s="304">
        <f t="shared" ca="1" si="193"/>
        <v>0</v>
      </c>
      <c r="R436" s="306">
        <f t="shared" ca="1" si="194"/>
        <v>0</v>
      </c>
      <c r="S436" s="307">
        <f t="shared" ca="1" si="195"/>
        <v>4.2939999999999809</v>
      </c>
      <c r="T436" s="304">
        <f t="shared" ca="1" si="175"/>
        <v>42.124139999999812</v>
      </c>
      <c r="U436" s="311">
        <f t="shared" ca="1" si="176"/>
        <v>0</v>
      </c>
      <c r="V436" s="306">
        <f t="shared" ca="1" si="177"/>
        <v>0.95645958252695618</v>
      </c>
      <c r="W436" s="304">
        <f t="shared" ca="1" si="178"/>
        <v>10.889284604238341</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6.173387650536208</v>
      </c>
      <c r="AH436" s="304">
        <f t="shared" ca="1" si="202"/>
        <v>-2.4909760271524597</v>
      </c>
    </row>
    <row r="437" spans="1:34" x14ac:dyDescent="0.2">
      <c r="A437" s="347">
        <f t="shared" ca="1" si="180"/>
        <v>0.1</v>
      </c>
      <c r="B437" s="304">
        <f t="shared" ca="1" si="181"/>
        <v>29.000000000000107</v>
      </c>
      <c r="D437" s="306">
        <f t="shared" ca="1" si="182"/>
        <v>-1.1749418117026651</v>
      </c>
      <c r="E437" s="307">
        <f t="shared" ca="1" si="183"/>
        <v>-7.562678460305106</v>
      </c>
      <c r="F437" s="304">
        <f t="shared" ca="1" si="184"/>
        <v>7.6534040632159197</v>
      </c>
      <c r="G437" s="306">
        <f t="shared" ca="1" si="185"/>
        <v>33.284371725874919</v>
      </c>
      <c r="H437" s="307">
        <f t="shared" ca="1" si="186"/>
        <v>-64.644310616525914</v>
      </c>
      <c r="I437" s="304">
        <f t="shared" ca="1" si="187"/>
        <v>72.709946336605881</v>
      </c>
      <c r="J437" s="306">
        <f t="shared" ca="1" si="188"/>
        <v>1477.5872493820546</v>
      </c>
      <c r="K437" s="307">
        <f t="shared" ca="1" si="189"/>
        <v>2455.5985293835447</v>
      </c>
      <c r="L437" s="304">
        <f t="shared" ca="1" si="174"/>
        <v>2865.8730287727426</v>
      </c>
      <c r="M437" s="306">
        <f t="shared" ca="1" si="190"/>
        <v>-1.0953119242274836</v>
      </c>
      <c r="N437" s="304">
        <f t="shared" ca="1" si="191"/>
        <v>-62.756750508587828</v>
      </c>
      <c r="P437" s="310">
        <f t="shared" ca="1" si="192"/>
        <v>23</v>
      </c>
      <c r="Q437" s="304">
        <f t="shared" ca="1" si="193"/>
        <v>0</v>
      </c>
      <c r="R437" s="306">
        <f t="shared" ca="1" si="194"/>
        <v>0</v>
      </c>
      <c r="S437" s="307">
        <f t="shared" ca="1" si="195"/>
        <v>4.2939999999999809</v>
      </c>
      <c r="T437" s="304">
        <f t="shared" ca="1" si="175"/>
        <v>42.124139999999812</v>
      </c>
      <c r="U437" s="311">
        <f t="shared" ca="1" si="176"/>
        <v>0</v>
      </c>
      <c r="V437" s="306">
        <f t="shared" ca="1" si="177"/>
        <v>0.95708389929498627</v>
      </c>
      <c r="W437" s="304">
        <f t="shared" ca="1" si="178"/>
        <v>11.08375784567802</v>
      </c>
      <c r="Y437" s="314" t="str">
        <f t="shared" ca="1" si="196"/>
        <v/>
      </c>
      <c r="Z437" s="315" t="str">
        <f t="shared" ca="1" si="197"/>
        <v/>
      </c>
      <c r="AA437" s="316" t="str">
        <f t="shared" ca="1" si="198"/>
        <v/>
      </c>
      <c r="AC437" s="310">
        <f t="shared" ca="1" si="199"/>
        <v>29.000000000000107</v>
      </c>
      <c r="AD437" s="323">
        <f t="shared" ca="1" si="200"/>
        <v>1477.5872493820546</v>
      </c>
      <c r="AE437" s="324" t="e">
        <f t="shared" ca="1" si="179"/>
        <v>#N/A</v>
      </c>
      <c r="AG437" s="306">
        <f t="shared" ca="1" si="201"/>
        <v>6.1576148563012758</v>
      </c>
      <c r="AH437" s="304">
        <f t="shared" ca="1" si="202"/>
        <v>-2.5359302757890987</v>
      </c>
    </row>
    <row r="438" spans="1:34" x14ac:dyDescent="0.2">
      <c r="A438" s="347">
        <f t="shared" ca="1" si="180"/>
        <v>0.1</v>
      </c>
      <c r="B438" s="304">
        <f t="shared" ca="1" si="181"/>
        <v>29.100000000000108</v>
      </c>
      <c r="D438" s="306">
        <f t="shared" ca="1" si="182"/>
        <v>-1.1816028459351704</v>
      </c>
      <c r="E438" s="307">
        <f t="shared" ca="1" si="183"/>
        <v>-7.5151121160678507</v>
      </c>
      <c r="F438" s="304">
        <f t="shared" ca="1" si="184"/>
        <v>7.6074368484129993</v>
      </c>
      <c r="G438" s="306">
        <f t="shared" ca="1" si="185"/>
        <v>33.166211441281405</v>
      </c>
      <c r="H438" s="307">
        <f t="shared" ca="1" si="186"/>
        <v>-65.395821828132696</v>
      </c>
      <c r="I438" s="304">
        <f t="shared" ca="1" si="187"/>
        <v>73.325378239356269</v>
      </c>
      <c r="J438" s="306">
        <f t="shared" ca="1" si="188"/>
        <v>1480.9097785404124</v>
      </c>
      <c r="K438" s="307">
        <f t="shared" ca="1" si="189"/>
        <v>2449.0965227613119</v>
      </c>
      <c r="L438" s="304">
        <f t="shared" ca="1" si="174"/>
        <v>2862.0215844710469</v>
      </c>
      <c r="M438" s="306">
        <f t="shared" ca="1" si="190"/>
        <v>-1.1014363298982874</v>
      </c>
      <c r="N438" s="304">
        <f t="shared" ca="1" si="191"/>
        <v>-63.107653105550881</v>
      </c>
      <c r="P438" s="310">
        <f t="shared" ca="1" si="192"/>
        <v>23</v>
      </c>
      <c r="Q438" s="304">
        <f t="shared" ca="1" si="193"/>
        <v>0</v>
      </c>
      <c r="R438" s="306">
        <f t="shared" ca="1" si="194"/>
        <v>0</v>
      </c>
      <c r="S438" s="307">
        <f t="shared" ca="1" si="195"/>
        <v>4.2939999999999809</v>
      </c>
      <c r="T438" s="304">
        <f t="shared" ca="1" si="175"/>
        <v>42.124139999999812</v>
      </c>
      <c r="U438" s="311">
        <f t="shared" ca="1" si="176"/>
        <v>0</v>
      </c>
      <c r="V438" s="306">
        <f t="shared" ca="1" si="177"/>
        <v>0.95771590352504932</v>
      </c>
      <c r="W438" s="304">
        <f t="shared" ca="1" si="178"/>
        <v>11.279625830894672</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6.1405675026315985</v>
      </c>
      <c r="AH438" s="304">
        <f t="shared" ca="1" si="202"/>
        <v>-2.5812198057005284</v>
      </c>
    </row>
    <row r="439" spans="1:34" x14ac:dyDescent="0.2">
      <c r="A439" s="347">
        <f t="shared" ca="1" si="180"/>
        <v>0.1</v>
      </c>
      <c r="B439" s="304">
        <f t="shared" ca="1" si="181"/>
        <v>29.200000000000109</v>
      </c>
      <c r="D439" s="306">
        <f t="shared" ca="1" si="182"/>
        <v>-1.188158027423813</v>
      </c>
      <c r="E439" s="307">
        <f t="shared" ca="1" si="183"/>
        <v>-7.4672370708473288</v>
      </c>
      <c r="F439" s="304">
        <f t="shared" ca="1" si="184"/>
        <v>7.5611737825795435</v>
      </c>
      <c r="G439" s="306">
        <f t="shared" ca="1" si="185"/>
        <v>33.047395638539022</v>
      </c>
      <c r="H439" s="307">
        <f t="shared" ca="1" si="186"/>
        <v>-66.142545535217423</v>
      </c>
      <c r="I439" s="304">
        <f t="shared" ca="1" si="187"/>
        <v>73.938938918329356</v>
      </c>
      <c r="J439" s="306">
        <f t="shared" ca="1" si="188"/>
        <v>1484.2204588944035</v>
      </c>
      <c r="K439" s="307">
        <f t="shared" ca="1" si="189"/>
        <v>2442.5196043931446</v>
      </c>
      <c r="L439" s="304">
        <f t="shared" ca="1" si="174"/>
        <v>2858.1134316967823</v>
      </c>
      <c r="M439" s="306">
        <f t="shared" ca="1" si="190"/>
        <v>-1.1074375555038591</v>
      </c>
      <c r="N439" s="304">
        <f t="shared" ca="1" si="191"/>
        <v>-63.451498004655981</v>
      </c>
      <c r="P439" s="310">
        <f t="shared" ca="1" si="192"/>
        <v>23</v>
      </c>
      <c r="Q439" s="304">
        <f t="shared" ca="1" si="193"/>
        <v>0</v>
      </c>
      <c r="R439" s="306">
        <f t="shared" ca="1" si="194"/>
        <v>0</v>
      </c>
      <c r="S439" s="307">
        <f t="shared" ca="1" si="195"/>
        <v>4.2939999999999809</v>
      </c>
      <c r="T439" s="304">
        <f t="shared" ca="1" si="175"/>
        <v>42.124139999999812</v>
      </c>
      <c r="U439" s="311">
        <f t="shared" ca="1" si="176"/>
        <v>0</v>
      </c>
      <c r="V439" s="306">
        <f t="shared" ca="1" si="177"/>
        <v>0.95835556184200499</v>
      </c>
      <c r="W439" s="304">
        <f t="shared" ca="1" si="178"/>
        <v>11.476843659989743</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6.1222923829312723</v>
      </c>
      <c r="AH439" s="304">
        <f t="shared" ca="1" si="202"/>
        <v>-2.6268341478562465</v>
      </c>
    </row>
    <row r="440" spans="1:34" x14ac:dyDescent="0.2">
      <c r="A440" s="347">
        <f t="shared" ca="1" si="180"/>
        <v>0.1</v>
      </c>
      <c r="B440" s="304">
        <f t="shared" ca="1" si="181"/>
        <v>29.300000000000111</v>
      </c>
      <c r="D440" s="306">
        <f t="shared" ca="1" si="182"/>
        <v>-1.1946053393011653</v>
      </c>
      <c r="E440" s="307">
        <f t="shared" ca="1" si="183"/>
        <v>-7.4190630887961166</v>
      </c>
      <c r="F440" s="304">
        <f t="shared" ca="1" si="184"/>
        <v>7.5146243440523248</v>
      </c>
      <c r="G440" s="306">
        <f t="shared" ca="1" si="185"/>
        <v>32.927935104608906</v>
      </c>
      <c r="H440" s="307">
        <f t="shared" ca="1" si="186"/>
        <v>-66.884451844097029</v>
      </c>
      <c r="I440" s="304">
        <f t="shared" ca="1" si="187"/>
        <v>74.550511793941894</v>
      </c>
      <c r="J440" s="306">
        <f t="shared" ca="1" si="188"/>
        <v>1487.5192254315609</v>
      </c>
      <c r="K440" s="307">
        <f t="shared" ca="1" si="189"/>
        <v>2435.8682545241791</v>
      </c>
      <c r="L440" s="304">
        <f t="shared" ca="1" si="174"/>
        <v>2854.1491901137865</v>
      </c>
      <c r="M440" s="306">
        <f t="shared" ca="1" si="190"/>
        <v>-1.1133190122563321</v>
      </c>
      <c r="N440" s="304">
        <f t="shared" ca="1" si="191"/>
        <v>-63.7884806539614</v>
      </c>
      <c r="P440" s="310">
        <f t="shared" ca="1" si="192"/>
        <v>23</v>
      </c>
      <c r="Q440" s="304">
        <f t="shared" ca="1" si="193"/>
        <v>0</v>
      </c>
      <c r="R440" s="306">
        <f t="shared" ca="1" si="194"/>
        <v>0</v>
      </c>
      <c r="S440" s="307">
        <f t="shared" ca="1" si="195"/>
        <v>4.2939999999999809</v>
      </c>
      <c r="T440" s="304">
        <f t="shared" ca="1" si="175"/>
        <v>42.124139999999812</v>
      </c>
      <c r="U440" s="311">
        <f t="shared" ca="1" si="176"/>
        <v>0</v>
      </c>
      <c r="V440" s="306">
        <f t="shared" ca="1" si="177"/>
        <v>0.95900284063529306</v>
      </c>
      <c r="W440" s="304">
        <f t="shared" ca="1" si="178"/>
        <v>11.675366503386202</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6.1028347106519014</v>
      </c>
      <c r="AH440" s="304">
        <f t="shared" ca="1" si="202"/>
        <v>-2.6727628458290158</v>
      </c>
    </row>
    <row r="441" spans="1:34" x14ac:dyDescent="0.2">
      <c r="A441" s="347">
        <f t="shared" ca="1" si="180"/>
        <v>0.1</v>
      </c>
      <c r="B441" s="304">
        <f t="shared" ca="1" si="181"/>
        <v>29.400000000000112</v>
      </c>
      <c r="D441" s="306">
        <f t="shared" ca="1" si="182"/>
        <v>-1.2009428760174721</v>
      </c>
      <c r="E441" s="307">
        <f t="shared" ca="1" si="183"/>
        <v>-7.3705999676773226</v>
      </c>
      <c r="F441" s="304">
        <f t="shared" ca="1" si="184"/>
        <v>7.4677980472815459</v>
      </c>
      <c r="G441" s="306">
        <f t="shared" ca="1" si="185"/>
        <v>32.807840817007161</v>
      </c>
      <c r="H441" s="307">
        <f t="shared" ca="1" si="186"/>
        <v>-67.621511840864756</v>
      </c>
      <c r="I441" s="304">
        <f t="shared" ca="1" si="187"/>
        <v>75.159984584340449</v>
      </c>
      <c r="J441" s="306">
        <f t="shared" ca="1" si="188"/>
        <v>1490.8060142276418</v>
      </c>
      <c r="K441" s="307">
        <f t="shared" ca="1" si="189"/>
        <v>2429.1429563399311</v>
      </c>
      <c r="L441" s="304">
        <f t="shared" ca="1" si="174"/>
        <v>2850.1294837942378</v>
      </c>
      <c r="M441" s="306">
        <f t="shared" ca="1" si="190"/>
        <v>-1.1190840027909099</v>
      </c>
      <c r="N441" s="304">
        <f t="shared" ca="1" si="191"/>
        <v>-64.118790280525573</v>
      </c>
      <c r="P441" s="310">
        <f t="shared" ca="1" si="192"/>
        <v>23</v>
      </c>
      <c r="Q441" s="304">
        <f t="shared" ca="1" si="193"/>
        <v>0</v>
      </c>
      <c r="R441" s="306">
        <f t="shared" ca="1" si="194"/>
        <v>0</v>
      </c>
      <c r="S441" s="307">
        <f t="shared" ca="1" si="195"/>
        <v>4.2939999999999809</v>
      </c>
      <c r="T441" s="304">
        <f t="shared" ca="1" si="175"/>
        <v>42.124139999999812</v>
      </c>
      <c r="U441" s="311">
        <f t="shared" ca="1" si="176"/>
        <v>0</v>
      </c>
      <c r="V441" s="306">
        <f t="shared" ca="1" si="177"/>
        <v>0.95965770606493095</v>
      </c>
      <c r="W441" s="304">
        <f t="shared" ca="1" si="178"/>
        <v>11.875149617871541</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6.0822381845971183</v>
      </c>
      <c r="AH441" s="304">
        <f t="shared" ca="1" si="202"/>
        <v>-2.7189954595682941</v>
      </c>
    </row>
    <row r="442" spans="1:34" x14ac:dyDescent="0.2">
      <c r="A442" s="347">
        <f t="shared" ca="1" si="180"/>
        <v>0.1</v>
      </c>
      <c r="B442" s="304">
        <f t="shared" ca="1" si="181"/>
        <v>29.500000000000114</v>
      </c>
      <c r="D442" s="306">
        <f t="shared" ca="1" si="182"/>
        <v>-1.2071688401480829</v>
      </c>
      <c r="E442" s="307">
        <f t="shared" ca="1" si="183"/>
        <v>-7.3218575320665327</v>
      </c>
      <c r="F442" s="304">
        <f t="shared" ca="1" si="184"/>
        <v>7.4207044361370365</v>
      </c>
      <c r="G442" s="306">
        <f t="shared" ca="1" si="185"/>
        <v>32.68712393299235</v>
      </c>
      <c r="H442" s="307">
        <f t="shared" ca="1" si="186"/>
        <v>-68.353697594071406</v>
      </c>
      <c r="I442" s="304">
        <f t="shared" ca="1" si="187"/>
        <v>75.767249163425248</v>
      </c>
      <c r="J442" s="306">
        <f t="shared" ca="1" si="188"/>
        <v>1494.0807624651418</v>
      </c>
      <c r="K442" s="307">
        <f t="shared" ca="1" si="189"/>
        <v>2422.3441958681842</v>
      </c>
      <c r="L442" s="304">
        <f t="shared" ca="1" si="174"/>
        <v>2846.0549411465513</v>
      </c>
      <c r="M442" s="306">
        <f t="shared" ca="1" si="190"/>
        <v>-1.1247357244644216</v>
      </c>
      <c r="N442" s="304">
        <f t="shared" ca="1" si="191"/>
        <v>-64.44261007940041</v>
      </c>
      <c r="P442" s="310">
        <f t="shared" ca="1" si="192"/>
        <v>23</v>
      </c>
      <c r="Q442" s="304">
        <f t="shared" ca="1" si="193"/>
        <v>0</v>
      </c>
      <c r="R442" s="306">
        <f t="shared" ca="1" si="194"/>
        <v>0</v>
      </c>
      <c r="S442" s="307">
        <f t="shared" ca="1" si="195"/>
        <v>4.2939999999999809</v>
      </c>
      <c r="T442" s="304">
        <f t="shared" ca="1" si="175"/>
        <v>42.124139999999812</v>
      </c>
      <c r="U442" s="311">
        <f t="shared" ca="1" si="176"/>
        <v>0</v>
      </c>
      <c r="V442" s="306">
        <f t="shared" ca="1" si="177"/>
        <v>0.96032012406755152</v>
      </c>
      <c r="W442" s="304">
        <f t="shared" ca="1" si="178"/>
        <v>12.076148362466485</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6.0605450516528947</v>
      </c>
      <c r="AH442" s="304">
        <f t="shared" ca="1" si="202"/>
        <v>-2.765521569136375</v>
      </c>
    </row>
    <row r="443" spans="1:34" x14ac:dyDescent="0.2">
      <c r="A443" s="347">
        <f t="shared" ca="1" si="180"/>
        <v>0.1</v>
      </c>
      <c r="B443" s="304">
        <f t="shared" ca="1" si="181"/>
        <v>29.600000000000115</v>
      </c>
      <c r="D443" s="306">
        <f t="shared" ca="1" si="182"/>
        <v>-1.2132815393096528</v>
      </c>
      <c r="E443" s="307">
        <f t="shared" ca="1" si="183"/>
        <v>-7.2728456267841057</v>
      </c>
      <c r="F443" s="304">
        <f t="shared" ca="1" si="184"/>
        <v>7.3733530774446363</v>
      </c>
      <c r="G443" s="306">
        <f t="shared" ca="1" si="185"/>
        <v>32.565795779061382</v>
      </c>
      <c r="H443" s="307">
        <f t="shared" ca="1" si="186"/>
        <v>-69.080982156749812</v>
      </c>
      <c r="I443" s="304">
        <f t="shared" ca="1" si="187"/>
        <v>76.372201424763958</v>
      </c>
      <c r="J443" s="306">
        <f t="shared" ca="1" si="188"/>
        <v>1497.3434084507444</v>
      </c>
      <c r="K443" s="307">
        <f t="shared" ca="1" si="189"/>
        <v>2415.4724618806431</v>
      </c>
      <c r="L443" s="304">
        <f t="shared" ca="1" si="174"/>
        <v>2841.9261948429676</v>
      </c>
      <c r="M443" s="306">
        <f t="shared" ca="1" si="190"/>
        <v>-1.1302772726083201</v>
      </c>
      <c r="N443" s="304">
        <f t="shared" ca="1" si="191"/>
        <v>-64.760117400014352</v>
      </c>
      <c r="P443" s="310">
        <f t="shared" ca="1" si="192"/>
        <v>23</v>
      </c>
      <c r="Q443" s="304">
        <f t="shared" ca="1" si="193"/>
        <v>0</v>
      </c>
      <c r="R443" s="306">
        <f t="shared" ca="1" si="194"/>
        <v>0</v>
      </c>
      <c r="S443" s="307">
        <f t="shared" ca="1" si="195"/>
        <v>4.2939999999999809</v>
      </c>
      <c r="T443" s="304">
        <f t="shared" ca="1" si="175"/>
        <v>42.124139999999812</v>
      </c>
      <c r="U443" s="311">
        <f t="shared" ca="1" si="176"/>
        <v>0</v>
      </c>
      <c r="V443" s="306">
        <f t="shared" ca="1" si="177"/>
        <v>0.96099006036248114</v>
      </c>
      <c r="W443" s="304">
        <f t="shared" ca="1" si="178"/>
        <v>12.278318214106505</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6.0377961669666895</v>
      </c>
      <c r="AH443" s="304">
        <f t="shared" ca="1" si="202"/>
        <v>-2.8123307784039446</v>
      </c>
    </row>
    <row r="444" spans="1:34" x14ac:dyDescent="0.2">
      <c r="A444" s="347">
        <f t="shared" ca="1" si="180"/>
        <v>0.1</v>
      </c>
      <c r="B444" s="304">
        <f t="shared" ca="1" si="181"/>
        <v>29.700000000000117</v>
      </c>
      <c r="D444" s="306">
        <f t="shared" ca="1" si="182"/>
        <v>-1.2192793831802151</v>
      </c>
      <c r="E444" s="307">
        <f t="shared" ca="1" si="183"/>
        <v>-7.2235741105481752</v>
      </c>
      <c r="F444" s="304">
        <f t="shared" ca="1" si="184"/>
        <v>7.3257535547430335</v>
      </c>
      <c r="G444" s="306">
        <f t="shared" ca="1" si="185"/>
        <v>32.443867840743358</v>
      </c>
      <c r="H444" s="307">
        <f t="shared" ca="1" si="186"/>
        <v>-69.803339567804628</v>
      </c>
      <c r="I444" s="304">
        <f t="shared" ca="1" si="187"/>
        <v>76.974741151145551</v>
      </c>
      <c r="J444" s="306">
        <f t="shared" ca="1" si="188"/>
        <v>1500.5938916317346</v>
      </c>
      <c r="K444" s="307">
        <f t="shared" ca="1" si="189"/>
        <v>2408.5282457944154</v>
      </c>
      <c r="L444" s="304">
        <f t="shared" ca="1" si="174"/>
        <v>2837.743881746906</v>
      </c>
      <c r="M444" s="306">
        <f t="shared" ca="1" si="190"/>
        <v>-1.1357116437287589</v>
      </c>
      <c r="N444" s="304">
        <f t="shared" ca="1" si="191"/>
        <v>-65.071483929523268</v>
      </c>
      <c r="P444" s="310">
        <f t="shared" ca="1" si="192"/>
        <v>23</v>
      </c>
      <c r="Q444" s="304">
        <f t="shared" ca="1" si="193"/>
        <v>0</v>
      </c>
      <c r="R444" s="306">
        <f t="shared" ca="1" si="194"/>
        <v>0</v>
      </c>
      <c r="S444" s="307">
        <f t="shared" ca="1" si="195"/>
        <v>4.2939999999999809</v>
      </c>
      <c r="T444" s="304">
        <f t="shared" ca="1" si="175"/>
        <v>42.124139999999812</v>
      </c>
      <c r="U444" s="311">
        <f t="shared" ca="1" si="176"/>
        <v>0</v>
      </c>
      <c r="V444" s="306">
        <f t="shared" ca="1" si="177"/>
        <v>0.96166748045785722</v>
      </c>
      <c r="W444" s="304">
        <f t="shared" ca="1" si="178"/>
        <v>12.4816147831236</v>
      </c>
      <c r="Y444" s="314" t="str">
        <f t="shared" ca="1" si="196"/>
        <v/>
      </c>
      <c r="Z444" s="315" t="str">
        <f t="shared" ca="1" si="197"/>
        <v/>
      </c>
      <c r="AA444" s="316" t="str">
        <f t="shared" ca="1" si="198"/>
        <v/>
      </c>
      <c r="AC444" s="310" t="e">
        <f t="shared" ca="1" si="199"/>
        <v>#N/A</v>
      </c>
      <c r="AD444" s="323" t="e">
        <f t="shared" ca="1" si="200"/>
        <v>#N/A</v>
      </c>
      <c r="AE444" s="324" t="e">
        <f t="shared" ca="1" si="179"/>
        <v>#N/A</v>
      </c>
      <c r="AG444" s="306">
        <f t="shared" ca="1" si="201"/>
        <v>6.0140310516116715</v>
      </c>
      <c r="AH444" s="304">
        <f t="shared" ca="1" si="202"/>
        <v>-2.8594127187020399</v>
      </c>
    </row>
    <row r="445" spans="1:34" x14ac:dyDescent="0.2">
      <c r="A445" s="347">
        <f t="shared" ca="1" si="180"/>
        <v>0.1</v>
      </c>
      <c r="B445" s="304">
        <f t="shared" ca="1" si="181"/>
        <v>29.800000000000118</v>
      </c>
      <c r="D445" s="306">
        <f t="shared" ca="1" si="182"/>
        <v>-1.2251608806183407</v>
      </c>
      <c r="E445" s="307">
        <f t="shared" ca="1" si="183"/>
        <v>-7.1740528498394625</v>
      </c>
      <c r="F445" s="304">
        <f t="shared" ca="1" si="184"/>
        <v>7.2779154622520332</v>
      </c>
      <c r="G445" s="306">
        <f t="shared" ca="1" si="185"/>
        <v>32.321351752681522</v>
      </c>
      <c r="H445" s="307">
        <f t="shared" ca="1" si="186"/>
        <v>-70.520744852788567</v>
      </c>
      <c r="I445" s="304">
        <f t="shared" ca="1" si="187"/>
        <v>77.574771889530382</v>
      </c>
      <c r="J445" s="306">
        <f t="shared" ca="1" si="188"/>
        <v>1503.8321526114057</v>
      </c>
      <c r="K445" s="307">
        <f t="shared" ca="1" si="189"/>
        <v>2401.5120415733859</v>
      </c>
      <c r="L445" s="304">
        <f t="shared" ca="1" si="174"/>
        <v>2833.5086428401496</v>
      </c>
      <c r="M445" s="306">
        <f t="shared" ca="1" si="190"/>
        <v>-1.141041738647657</v>
      </c>
      <c r="N445" s="304">
        <f t="shared" ca="1" si="191"/>
        <v>-65.376875872780261</v>
      </c>
      <c r="P445" s="310">
        <f t="shared" ca="1" si="192"/>
        <v>23</v>
      </c>
      <c r="Q445" s="304">
        <f t="shared" ca="1" si="193"/>
        <v>0</v>
      </c>
      <c r="R445" s="306">
        <f t="shared" ca="1" si="194"/>
        <v>0</v>
      </c>
      <c r="S445" s="307">
        <f t="shared" ca="1" si="195"/>
        <v>4.2939999999999809</v>
      </c>
      <c r="T445" s="304">
        <f t="shared" ca="1" si="175"/>
        <v>42.124139999999812</v>
      </c>
      <c r="U445" s="311">
        <f t="shared" ca="1" si="176"/>
        <v>0</v>
      </c>
      <c r="V445" s="306">
        <f t="shared" ca="1" si="177"/>
        <v>0.96235234965677119</v>
      </c>
      <c r="W445" s="304">
        <f t="shared" ca="1" si="178"/>
        <v>12.685993828516295</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5.9892879477832333</v>
      </c>
      <c r="AH445" s="304">
        <f t="shared" ca="1" si="202"/>
        <v>-2.9067570524274933</v>
      </c>
    </row>
    <row r="446" spans="1:34" x14ac:dyDescent="0.2">
      <c r="A446" s="347">
        <f t="shared" ca="1" si="180"/>
        <v>0.1</v>
      </c>
      <c r="B446" s="304">
        <f t="shared" ca="1" si="181"/>
        <v>29.900000000000119</v>
      </c>
      <c r="D446" s="306">
        <f t="shared" ca="1" si="182"/>
        <v>-1.2309246368767346</v>
      </c>
      <c r="E446" s="307">
        <f t="shared" ca="1" si="183"/>
        <v>-7.1242917129697769</v>
      </c>
      <c r="F446" s="304">
        <f t="shared" ca="1" si="184"/>
        <v>7.2298483990440596</v>
      </c>
      <c r="G446" s="306">
        <f t="shared" ca="1" si="185"/>
        <v>32.198259288993846</v>
      </c>
      <c r="H446" s="307">
        <f t="shared" ca="1" si="186"/>
        <v>-71.233174024085542</v>
      </c>
      <c r="I446" s="304">
        <f t="shared" ca="1" si="187"/>
        <v>78.172200831158221</v>
      </c>
      <c r="J446" s="306">
        <f t="shared" ca="1" si="188"/>
        <v>1507.0581331634894</v>
      </c>
      <c r="K446" s="307">
        <f t="shared" ca="1" si="189"/>
        <v>2394.4243456295421</v>
      </c>
      <c r="L446" s="304">
        <f t="shared" ca="1" si="174"/>
        <v>2829.2211231499177</v>
      </c>
      <c r="M446" s="306">
        <f t="shared" ca="1" si="190"/>
        <v>-1.1462703655797821</v>
      </c>
      <c r="N446" s="304">
        <f t="shared" ca="1" si="191"/>
        <v>-65.676454128639463</v>
      </c>
      <c r="P446" s="310">
        <f t="shared" ca="1" si="192"/>
        <v>23</v>
      </c>
      <c r="Q446" s="304">
        <f t="shared" ca="1" si="193"/>
        <v>0</v>
      </c>
      <c r="R446" s="306">
        <f t="shared" ca="1" si="194"/>
        <v>0</v>
      </c>
      <c r="S446" s="307">
        <f t="shared" ca="1" si="195"/>
        <v>4.2939999999999809</v>
      </c>
      <c r="T446" s="304">
        <f t="shared" ca="1" si="175"/>
        <v>42.124139999999812</v>
      </c>
      <c r="U446" s="311">
        <f t="shared" ca="1" si="176"/>
        <v>0</v>
      </c>
      <c r="V446" s="306">
        <f t="shared" ca="1" si="177"/>
        <v>0.96304463306344201</v>
      </c>
      <c r="W446" s="304">
        <f t="shared" ca="1" si="178"/>
        <v>12.891411272996811</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5.9636038715839197</v>
      </c>
      <c r="AH446" s="304">
        <f t="shared" ca="1" si="202"/>
        <v>-2.9543534765990573</v>
      </c>
    </row>
    <row r="447" spans="1:34" x14ac:dyDescent="0.2">
      <c r="A447" s="347">
        <f t="shared" ca="1" si="180"/>
        <v>0.1</v>
      </c>
      <c r="B447" s="304">
        <f t="shared" ca="1" si="181"/>
        <v>30.000000000000121</v>
      </c>
      <c r="D447" s="306">
        <f t="shared" ca="1" si="182"/>
        <v>-1.2365693509058111</v>
      </c>
      <c r="E447" s="307">
        <f t="shared" ca="1" si="183"/>
        <v>-7.0743005643465429</v>
      </c>
      <c r="F447" s="304">
        <f t="shared" ca="1" si="184"/>
        <v>7.1815619634111236</v>
      </c>
      <c r="G447" s="306">
        <f t="shared" ca="1" si="185"/>
        <v>32.074602353903266</v>
      </c>
      <c r="H447" s="307">
        <f t="shared" ca="1" si="186"/>
        <v>-71.940604080520203</v>
      </c>
      <c r="I447" s="304">
        <f t="shared" ca="1" si="187"/>
        <v>78.766938696582443</v>
      </c>
      <c r="J447" s="306">
        <f t="shared" ca="1" si="188"/>
        <v>1510.2717762456343</v>
      </c>
      <c r="K447" s="307">
        <f t="shared" ca="1" si="189"/>
        <v>2387.2656567243121</v>
      </c>
      <c r="L447" s="304">
        <f t="shared" ca="1" si="174"/>
        <v>2824.8819716758971</v>
      </c>
      <c r="M447" s="306">
        <f t="shared" ca="1" si="190"/>
        <v>-1.1514002431418633</v>
      </c>
      <c r="N447" s="304">
        <f t="shared" ca="1" si="191"/>
        <v>-65.970374462365569</v>
      </c>
      <c r="P447" s="310">
        <f t="shared" ca="1" si="192"/>
        <v>23</v>
      </c>
      <c r="Q447" s="304">
        <f t="shared" ca="1" si="193"/>
        <v>0</v>
      </c>
      <c r="R447" s="306">
        <f t="shared" ca="1" si="194"/>
        <v>0</v>
      </c>
      <c r="S447" s="307">
        <f t="shared" ca="1" si="195"/>
        <v>4.2939999999999809</v>
      </c>
      <c r="T447" s="304">
        <f t="shared" ca="1" si="175"/>
        <v>42.124139999999812</v>
      </c>
      <c r="U447" s="311">
        <f t="shared" ca="1" si="176"/>
        <v>0</v>
      </c>
      <c r="V447" s="306">
        <f t="shared" ca="1" si="177"/>
        <v>0.96374429558940822</v>
      </c>
      <c r="W447" s="304">
        <f t="shared" ca="1" si="178"/>
        <v>13.097823217804436</v>
      </c>
      <c r="Y447" s="314" t="str">
        <f t="shared" ca="1" si="196"/>
        <v/>
      </c>
      <c r="Z447" s="315" t="str">
        <f t="shared" ca="1" si="197"/>
        <v/>
      </c>
      <c r="AA447" s="316" t="str">
        <f t="shared" ca="1" si="198"/>
        <v/>
      </c>
      <c r="AC447" s="310">
        <f t="shared" ca="1" si="199"/>
        <v>30.000000000000121</v>
      </c>
      <c r="AD447" s="323">
        <f t="shared" ca="1" si="200"/>
        <v>1510.2717762456343</v>
      </c>
      <c r="AE447" s="324" t="e">
        <f t="shared" ca="1" si="179"/>
        <v>#N/A</v>
      </c>
      <c r="AG447" s="306">
        <f t="shared" ca="1" si="201"/>
        <v>5.9370146634596086</v>
      </c>
      <c r="AH447" s="304">
        <f t="shared" ca="1" si="202"/>
        <v>-3.0021917263616369</v>
      </c>
    </row>
    <row r="448" spans="1:34" x14ac:dyDescent="0.2">
      <c r="A448" s="347">
        <f t="shared" ca="1" si="180"/>
        <v>0.1</v>
      </c>
      <c r="B448" s="304">
        <f t="shared" ca="1" si="181"/>
        <v>30.100000000000122</v>
      </c>
      <c r="D448" s="306">
        <f t="shared" ca="1" si="182"/>
        <v>-1.2420938127429246</v>
      </c>
      <c r="E448" s="307">
        <f t="shared" ca="1" si="183"/>
        <v>-7.024089258926435</v>
      </c>
      <c r="F448" s="304">
        <f t="shared" ca="1" si="184"/>
        <v>7.1330657474202468</v>
      </c>
      <c r="G448" s="306">
        <f t="shared" ca="1" si="185"/>
        <v>31.950392972628975</v>
      </c>
      <c r="H448" s="307">
        <f t="shared" ca="1" si="186"/>
        <v>-72.643013006412843</v>
      </c>
      <c r="I448" s="304">
        <f t="shared" ca="1" si="187"/>
        <v>79.358899625406124</v>
      </c>
      <c r="J448" s="306">
        <f t="shared" ca="1" si="188"/>
        <v>1513.4730260119609</v>
      </c>
      <c r="K448" s="307">
        <f t="shared" ca="1" si="189"/>
        <v>2380.0364758699652</v>
      </c>
      <c r="L448" s="304">
        <f t="shared" ca="1" si="174"/>
        <v>2820.4918413172772</v>
      </c>
      <c r="M448" s="306">
        <f t="shared" ca="1" si="190"/>
        <v>-1.1564340032906202</v>
      </c>
      <c r="N448" s="304">
        <f t="shared" ca="1" si="191"/>
        <v>-66.258787673970488</v>
      </c>
      <c r="P448" s="310">
        <f t="shared" ca="1" si="192"/>
        <v>23</v>
      </c>
      <c r="Q448" s="304">
        <f t="shared" ca="1" si="193"/>
        <v>0</v>
      </c>
      <c r="R448" s="306">
        <f t="shared" ca="1" si="194"/>
        <v>0</v>
      </c>
      <c r="S448" s="307">
        <f t="shared" ca="1" si="195"/>
        <v>4.2939999999999809</v>
      </c>
      <c r="T448" s="304">
        <f t="shared" ca="1" si="175"/>
        <v>42.124139999999812</v>
      </c>
      <c r="U448" s="311">
        <f t="shared" ca="1" si="176"/>
        <v>0</v>
      </c>
      <c r="V448" s="306">
        <f t="shared" ca="1" si="177"/>
        <v>0.9644513019597416</v>
      </c>
      <c r="W448" s="304">
        <f t="shared" ca="1" si="178"/>
        <v>13.305185957275285</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5.9095550363554326</v>
      </c>
      <c r="AH448" s="304">
        <f t="shared" ca="1" si="202"/>
        <v>-3.0502615784360723</v>
      </c>
    </row>
    <row r="449" spans="1:34" x14ac:dyDescent="0.2">
      <c r="A449" s="347">
        <f t="shared" ca="1" si="180"/>
        <v>0.1</v>
      </c>
      <c r="B449" s="304">
        <f t="shared" ca="1" si="181"/>
        <v>30.200000000000124</v>
      </c>
      <c r="D449" s="306">
        <f t="shared" ca="1" si="182"/>
        <v>-1.2474969009831343</v>
      </c>
      <c r="E449" s="307">
        <f t="shared" ca="1" si="183"/>
        <v>-6.9736676368515775</v>
      </c>
      <c r="F449" s="304">
        <f t="shared" ca="1" si="184"/>
        <v>7.084369331650743</v>
      </c>
      <c r="G449" s="306">
        <f t="shared" ca="1" si="185"/>
        <v>31.825643282530663</v>
      </c>
      <c r="H449" s="307">
        <f t="shared" ca="1" si="186"/>
        <v>-73.340379770097996</v>
      </c>
      <c r="I449" s="304">
        <f t="shared" ca="1" si="187"/>
        <v>79.948001070502627</v>
      </c>
      <c r="J449" s="306">
        <f t="shared" ca="1" si="188"/>
        <v>1516.6618278247188</v>
      </c>
      <c r="K449" s="307">
        <f t="shared" ca="1" si="189"/>
        <v>2372.7373062311399</v>
      </c>
      <c r="L449" s="304">
        <f t="shared" ca="1" si="174"/>
        <v>2816.0513887998604</v>
      </c>
      <c r="M449" s="306">
        <f t="shared" ca="1" si="190"/>
        <v>-1.161374194187345</v>
      </c>
      <c r="N449" s="304">
        <f t="shared" ca="1" si="191"/>
        <v>-66.541839762341766</v>
      </c>
      <c r="P449" s="310">
        <f t="shared" ca="1" si="192"/>
        <v>23</v>
      </c>
      <c r="Q449" s="304">
        <f t="shared" ca="1" si="193"/>
        <v>0</v>
      </c>
      <c r="R449" s="306">
        <f t="shared" ca="1" si="194"/>
        <v>0</v>
      </c>
      <c r="S449" s="307">
        <f t="shared" ca="1" si="195"/>
        <v>4.2939999999999809</v>
      </c>
      <c r="T449" s="304">
        <f t="shared" ca="1" si="175"/>
        <v>42.124139999999812</v>
      </c>
      <c r="U449" s="311">
        <f t="shared" ca="1" si="176"/>
        <v>0</v>
      </c>
      <c r="V449" s="306">
        <f t="shared" ca="1" si="177"/>
        <v>0.9651656167192727</v>
      </c>
      <c r="W449" s="304">
        <f t="shared" ca="1" si="178"/>
        <v>13.513455993158663</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5.8812586216636689</v>
      </c>
      <c r="AH449" s="304">
        <f t="shared" ca="1" si="202"/>
        <v>-3.0985528545121901</v>
      </c>
    </row>
    <row r="450" spans="1:34" x14ac:dyDescent="0.2">
      <c r="A450" s="347">
        <f t="shared" ca="1" si="180"/>
        <v>0.1</v>
      </c>
      <c r="B450" s="304">
        <f t="shared" ca="1" si="181"/>
        <v>30.300000000000125</v>
      </c>
      <c r="D450" s="306">
        <f t="shared" ca="1" si="182"/>
        <v>-1.2527775803275245</v>
      </c>
      <c r="E450" s="307">
        <f t="shared" ca="1" si="183"/>
        <v>-6.9230455182623674</v>
      </c>
      <c r="F450" s="304">
        <f t="shared" ca="1" si="184"/>
        <v>7.0354822801073089</v>
      </c>
      <c r="G450" s="306">
        <f t="shared" ca="1" si="185"/>
        <v>31.700365524497911</v>
      </c>
      <c r="H450" s="307">
        <f t="shared" ca="1" si="186"/>
        <v>-74.032684321924236</v>
      </c>
      <c r="I450" s="304">
        <f t="shared" ca="1" si="187"/>
        <v>80.5341636965112</v>
      </c>
      <c r="J450" s="306">
        <f t="shared" ca="1" si="188"/>
        <v>1519.8381282650703</v>
      </c>
      <c r="K450" s="307">
        <f t="shared" ca="1" si="189"/>
        <v>2365.3686530265386</v>
      </c>
      <c r="L450" s="304">
        <f t="shared" ca="1" si="174"/>
        <v>2811.5612746032857</v>
      </c>
      <c r="M450" s="306">
        <f t="shared" ca="1" si="190"/>
        <v>-1.1662232829873374</v>
      </c>
      <c r="N450" s="304">
        <f t="shared" ca="1" si="191"/>
        <v>-66.819672085065491</v>
      </c>
      <c r="P450" s="310">
        <f t="shared" ca="1" si="192"/>
        <v>23</v>
      </c>
      <c r="Q450" s="304">
        <f t="shared" ca="1" si="193"/>
        <v>0</v>
      </c>
      <c r="R450" s="306">
        <f t="shared" ca="1" si="194"/>
        <v>0</v>
      </c>
      <c r="S450" s="307">
        <f t="shared" ca="1" si="195"/>
        <v>4.2939999999999809</v>
      </c>
      <c r="T450" s="304">
        <f t="shared" ca="1" si="175"/>
        <v>42.124139999999812</v>
      </c>
      <c r="U450" s="311">
        <f t="shared" ca="1" si="176"/>
        <v>0</v>
      </c>
      <c r="V450" s="306">
        <f t="shared" ca="1" si="177"/>
        <v>0.96588720423882635</v>
      </c>
      <c r="W450" s="304">
        <f t="shared" ca="1" si="178"/>
        <v>13.722590048671176</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5.85215801303886</v>
      </c>
      <c r="AH450" s="304">
        <f t="shared" ca="1" si="202"/>
        <v>-3.1470554245828422</v>
      </c>
    </row>
    <row r="451" spans="1:34" x14ac:dyDescent="0.2">
      <c r="A451" s="347">
        <f t="shared" ca="1" si="180"/>
        <v>0.1</v>
      </c>
      <c r="B451" s="304">
        <f t="shared" ca="1" si="181"/>
        <v>30.400000000000126</v>
      </c>
      <c r="D451" s="306">
        <f t="shared" ca="1" si="182"/>
        <v>-1.2579348992053194</v>
      </c>
      <c r="E451" s="307">
        <f t="shared" ca="1" si="183"/>
        <v>-6.8722326982813549</v>
      </c>
      <c r="F451" s="304">
        <f t="shared" ca="1" si="184"/>
        <v>6.9864141353033267</v>
      </c>
      <c r="G451" s="306">
        <f t="shared" ca="1" si="185"/>
        <v>31.574572034577379</v>
      </c>
      <c r="H451" s="307">
        <f t="shared" ca="1" si="186"/>
        <v>-74.719907591752374</v>
      </c>
      <c r="I451" s="304">
        <f t="shared" ca="1" si="187"/>
        <v>81.117311282405865</v>
      </c>
      <c r="J451" s="306">
        <f t="shared" ca="1" si="188"/>
        <v>1523.0018751430241</v>
      </c>
      <c r="K451" s="307">
        <f t="shared" ca="1" si="189"/>
        <v>2357.9310234308546</v>
      </c>
      <c r="L451" s="304">
        <f t="shared" ca="1" si="174"/>
        <v>2807.022162888431</v>
      </c>
      <c r="M451" s="306">
        <f t="shared" ca="1" si="190"/>
        <v>-1.1709836585530733</v>
      </c>
      <c r="N451" s="304">
        <f t="shared" ca="1" si="191"/>
        <v>-67.092421513879358</v>
      </c>
      <c r="P451" s="310">
        <f t="shared" ca="1" si="192"/>
        <v>23</v>
      </c>
      <c r="Q451" s="304">
        <f t="shared" ca="1" si="193"/>
        <v>0</v>
      </c>
      <c r="R451" s="306">
        <f t="shared" ca="1" si="194"/>
        <v>0</v>
      </c>
      <c r="S451" s="307">
        <f t="shared" ca="1" si="195"/>
        <v>4.2939999999999809</v>
      </c>
      <c r="T451" s="304">
        <f t="shared" ca="1" si="175"/>
        <v>42.124139999999812</v>
      </c>
      <c r="U451" s="311">
        <f t="shared" ca="1" si="176"/>
        <v>0</v>
      </c>
      <c r="V451" s="306">
        <f t="shared" ca="1" si="177"/>
        <v>0.96661602872146646</v>
      </c>
      <c r="W451" s="304">
        <f t="shared" ca="1" si="178"/>
        <v>13.932545082280141</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5.8222848081571472</v>
      </c>
      <c r="AH451" s="304">
        <f t="shared" ca="1" si="202"/>
        <v>-3.1957592102168695</v>
      </c>
    </row>
    <row r="452" spans="1:34" x14ac:dyDescent="0.2">
      <c r="A452" s="347">
        <f t="shared" ca="1" si="180"/>
        <v>0.1</v>
      </c>
      <c r="B452" s="304">
        <f t="shared" ca="1" si="181"/>
        <v>30.500000000000128</v>
      </c>
      <c r="D452" s="306">
        <f t="shared" ca="1" si="182"/>
        <v>-1.2629679874661617</v>
      </c>
      <c r="E452" s="307">
        <f t="shared" ca="1" si="183"/>
        <v>-6.8212389421630313</v>
      </c>
      <c r="F452" s="304">
        <f t="shared" ca="1" si="184"/>
        <v>6.9371744135091316</v>
      </c>
      <c r="G452" s="306">
        <f t="shared" ca="1" si="185"/>
        <v>31.448275235830764</v>
      </c>
      <c r="H452" s="307">
        <f t="shared" ca="1" si="186"/>
        <v>-75.402031485968678</v>
      </c>
      <c r="I452" s="304">
        <f t="shared" ca="1" si="187"/>
        <v>81.697370627943585</v>
      </c>
      <c r="J452" s="306">
        <f t="shared" ca="1" si="188"/>
        <v>1526.1530175065445</v>
      </c>
      <c r="K452" s="307">
        <f t="shared" ca="1" si="189"/>
        <v>2350.4249264769687</v>
      </c>
      <c r="L452" s="304">
        <f t="shared" ref="L452:L515" ca="1" si="203">SQRT(pos_x^2+pos_z^2)</f>
        <v>2802.4347214250315</v>
      </c>
      <c r="M452" s="306">
        <f t="shared" ca="1" si="190"/>
        <v>-1.1756576340904821</v>
      </c>
      <c r="N452" s="304">
        <f t="shared" ca="1" si="191"/>
        <v>-67.36022058572027</v>
      </c>
      <c r="P452" s="310">
        <f t="shared" ca="1" si="192"/>
        <v>23</v>
      </c>
      <c r="Q452" s="304">
        <f t="shared" ca="1" si="193"/>
        <v>0</v>
      </c>
      <c r="R452" s="306">
        <f t="shared" ca="1" si="194"/>
        <v>0</v>
      </c>
      <c r="S452" s="307">
        <f t="shared" ca="1" si="195"/>
        <v>4.2939999999999809</v>
      </c>
      <c r="T452" s="304">
        <f t="shared" ref="T452:T515" ca="1" si="204">m*g</f>
        <v>42.124139999999812</v>
      </c>
      <c r="U452" s="311">
        <f t="shared" ref="U452:U515" ca="1" si="205">IF(pos_xz&lt;L_rampe,Poids*COS(Beta),0)</f>
        <v>0</v>
      </c>
      <c r="V452" s="306">
        <f t="shared" ref="V452:V515" ca="1" si="206">Rho_moyen*(20000-Alt_rampe-pos_z)/(20000+Alt_rampe+pos_z)</f>
        <v>0.96735205420873982</v>
      </c>
      <c r="W452" s="304">
        <f t="shared" ref="W452:W515" ca="1" si="207">1/2*Rho*Sref*Cx*vit_xz^2</f>
        <v>14.143278301208316</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5.7916696484979315</v>
      </c>
      <c r="AH452" s="304">
        <f t="shared" ca="1" si="202"/>
        <v>-3.2446541877690271</v>
      </c>
    </row>
    <row r="453" spans="1:34" x14ac:dyDescent="0.2">
      <c r="A453" s="347">
        <f t="shared" ref="A453:A516" ca="1" si="209">IF(B452+0.01&lt;=T_ini+ROUNDUP(Temps_fin_propu,0), 0.01, IF(K452&gt;0, 0.1, 0.0001))</f>
        <v>0.1</v>
      </c>
      <c r="B453" s="304">
        <f t="shared" ref="B453:B516" ca="1" si="210">B452+pas</f>
        <v>30.600000000000129</v>
      </c>
      <c r="D453" s="306">
        <f t="shared" ref="D453:D516" ca="1" si="211">IF(AND(L452&lt;L_rampe,Poussee&lt;Poids*SIN(M452)),0,(-W452+Poussee)/m*COS(M452)-U452/m*SIN(M452))</f>
        <v>-1.2678760541391283</v>
      </c>
      <c r="E453" s="307">
        <f t="shared" ref="E453:E516" ca="1" si="212">IF(AND(L452&lt;L_rampe,Poussee&lt;Poids*SIN(M452)),0,(-W452+Poussee)/m*SIN(M452)+U452/m*COS(M452)-Poids/m)</f>
        <v>-6.7700739806047805</v>
      </c>
      <c r="F453" s="304">
        <f t="shared" ref="F453:F516" ca="1" si="213">SQRT(acc_x^2+acc_z^2)</f>
        <v>6.8877726001604662</v>
      </c>
      <c r="G453" s="306">
        <f t="shared" ref="G453:G516" ca="1" si="214">G452+acc_x*pas</f>
        <v>31.321487630416851</v>
      </c>
      <c r="H453" s="307">
        <f t="shared" ref="H453:H516" ca="1" si="215">H452+acc_z*pas</f>
        <v>-76.07903888402916</v>
      </c>
      <c r="I453" s="304">
        <f t="shared" ref="I453:I516" ca="1" si="216">SQRT(vit_x^2+vit_z^2)</f>
        <v>82.274271463805604</v>
      </c>
      <c r="J453" s="306">
        <f t="shared" ref="J453:J516" ca="1" si="217">J452+0.5*(vit_x+G452)*pas*(K452&gt;=0)</f>
        <v>1529.2915056498568</v>
      </c>
      <c r="K453" s="307">
        <f t="shared" ref="K453:K516" ca="1" si="218">K452+0.5*(vit_z+H452)*pas</f>
        <v>2342.8508729584687</v>
      </c>
      <c r="L453" s="304">
        <f t="shared" ca="1" si="203"/>
        <v>2797.7996215195731</v>
      </c>
      <c r="M453" s="306">
        <f t="shared" ref="M453:M516" ca="1" si="219">IF(AND(L452&gt;L_rampe,G453&gt;0),ATAN2(G453,H453),$M$4)</f>
        <v>-1.1802474497081368</v>
      </c>
      <c r="N453" s="304">
        <f t="shared" ref="N453:N516" ca="1" si="220">DEGREES(Beta)</f>
        <v>-67.62319764935512</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4.2939999999999809</v>
      </c>
      <c r="T453" s="304">
        <f t="shared" ca="1" si="204"/>
        <v>42.124139999999812</v>
      </c>
      <c r="U453" s="311">
        <f t="shared" ca="1" si="205"/>
        <v>0</v>
      </c>
      <c r="V453" s="306">
        <f t="shared" ca="1" si="206"/>
        <v>0.96809524458692309</v>
      </c>
      <c r="W453" s="304">
        <f t="shared" ca="1" si="207"/>
        <v>14.354747174652662</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5.7603422572261831</v>
      </c>
      <c r="AH453" s="304">
        <f t="shared" ref="AH453:AH516" ca="1" si="231">IF(AND(L452&lt;L_rampe,Poussee&lt;Poids*SIN(M452)), g*SIN(M452), (-W452+Poussee)/m)</f>
        <v>-3.2937303915250067</v>
      </c>
    </row>
    <row r="454" spans="1:34" x14ac:dyDescent="0.2">
      <c r="A454" s="347">
        <f t="shared" ca="1" si="209"/>
        <v>0.1</v>
      </c>
      <c r="B454" s="304">
        <f t="shared" ca="1" si="210"/>
        <v>30.700000000000131</v>
      </c>
      <c r="D454" s="306">
        <f t="shared" ca="1" si="211"/>
        <v>-1.272658385255228</v>
      </c>
      <c r="E454" s="307">
        <f t="shared" ca="1" si="212"/>
        <v>-6.718747505214532</v>
      </c>
      <c r="F454" s="304">
        <f t="shared" ca="1" si="213"/>
        <v>6.8382181454226032</v>
      </c>
      <c r="G454" s="306">
        <f t="shared" ca="1" si="214"/>
        <v>31.194221791891326</v>
      </c>
      <c r="H454" s="307">
        <f t="shared" ca="1" si="215"/>
        <v>-76.750913634550614</v>
      </c>
      <c r="I454" s="304">
        <f t="shared" ca="1" si="216"/>
        <v>82.847946365253705</v>
      </c>
      <c r="J454" s="306">
        <f t="shared" ca="1" si="217"/>
        <v>1532.4172911209723</v>
      </c>
      <c r="K454" s="307">
        <f t="shared" ca="1" si="218"/>
        <v>2335.2093753325398</v>
      </c>
      <c r="L454" s="304">
        <f t="shared" ca="1" si="203"/>
        <v>2793.1175379434944</v>
      </c>
      <c r="M454" s="306">
        <f t="shared" ca="1" si="219"/>
        <v>-1.1847552748995391</v>
      </c>
      <c r="N454" s="304">
        <f t="shared" ca="1" si="220"/>
        <v>-67.881477007605227</v>
      </c>
      <c r="P454" s="310">
        <f t="shared" ca="1" si="221"/>
        <v>23</v>
      </c>
      <c r="Q454" s="304">
        <f t="shared" ca="1" si="222"/>
        <v>0</v>
      </c>
      <c r="R454" s="306">
        <f t="shared" ca="1" si="223"/>
        <v>0</v>
      </c>
      <c r="S454" s="307">
        <f t="shared" ca="1" si="224"/>
        <v>4.2939999999999809</v>
      </c>
      <c r="T454" s="304">
        <f t="shared" ca="1" si="204"/>
        <v>42.124139999999812</v>
      </c>
      <c r="U454" s="311">
        <f t="shared" ca="1" si="205"/>
        <v>0</v>
      </c>
      <c r="V454" s="306">
        <f t="shared" ca="1" si="206"/>
        <v>0.96884556359326546</v>
      </c>
      <c r="W454" s="304">
        <f t="shared" ca="1" si="207"/>
        <v>14.566909446710241</v>
      </c>
      <c r="Y454" s="314" t="str">
        <f t="shared" ca="1" si="225"/>
        <v/>
      </c>
      <c r="Z454" s="315" t="str">
        <f t="shared" ca="1" si="226"/>
        <v/>
      </c>
      <c r="AA454" s="316" t="str">
        <f t="shared" ca="1" si="227"/>
        <v/>
      </c>
      <c r="AC454" s="310" t="e">
        <f t="shared" ca="1" si="228"/>
        <v>#N/A</v>
      </c>
      <c r="AD454" s="323" t="e">
        <f t="shared" ca="1" si="229"/>
        <v>#N/A</v>
      </c>
      <c r="AE454" s="324" t="e">
        <f t="shared" ca="1" si="208"/>
        <v>#N/A</v>
      </c>
      <c r="AG454" s="306">
        <f t="shared" ca="1" si="230"/>
        <v>5.7283314752535475</v>
      </c>
      <c r="AH454" s="304">
        <f t="shared" ca="1" si="231"/>
        <v>-3.3429779167798617</v>
      </c>
    </row>
    <row r="455" spans="1:34" x14ac:dyDescent="0.2">
      <c r="A455" s="347">
        <f t="shared" ca="1" si="209"/>
        <v>0.1</v>
      </c>
      <c r="B455" s="304">
        <f t="shared" ca="1" si="210"/>
        <v>30.800000000000132</v>
      </c>
      <c r="D455" s="306">
        <f t="shared" ca="1" si="211"/>
        <v>-1.2773143417302784</v>
      </c>
      <c r="E455" s="307">
        <f t="shared" ca="1" si="212"/>
        <v>-6.6672691641310049</v>
      </c>
      <c r="F455" s="304">
        <f t="shared" ca="1" si="213"/>
        <v>6.788520459905973</v>
      </c>
      <c r="G455" s="306">
        <f t="shared" ca="1" si="214"/>
        <v>31.066490357718298</v>
      </c>
      <c r="H455" s="307">
        <f t="shared" ca="1" si="215"/>
        <v>-77.417640550963711</v>
      </c>
      <c r="I455" s="304">
        <f t="shared" ca="1" si="216"/>
        <v>83.418330669130654</v>
      </c>
      <c r="J455" s="306">
        <f t="shared" ca="1" si="217"/>
        <v>1535.5303267284528</v>
      </c>
      <c r="K455" s="307">
        <f t="shared" ca="1" si="218"/>
        <v>2327.500947623264</v>
      </c>
      <c r="L455" s="304">
        <f t="shared" ca="1" si="203"/>
        <v>2788.3891488617546</v>
      </c>
      <c r="M455" s="306">
        <f t="shared" ca="1" si="219"/>
        <v>-1.1891832109489897</v>
      </c>
      <c r="N455" s="304">
        <f t="shared" ca="1" si="220"/>
        <v>-68.13517905519258</v>
      </c>
      <c r="P455" s="310">
        <f t="shared" ca="1" si="221"/>
        <v>23</v>
      </c>
      <c r="Q455" s="304">
        <f t="shared" ca="1" si="222"/>
        <v>0</v>
      </c>
      <c r="R455" s="306">
        <f t="shared" ca="1" si="223"/>
        <v>0</v>
      </c>
      <c r="S455" s="307">
        <f t="shared" ca="1" si="224"/>
        <v>4.2939999999999809</v>
      </c>
      <c r="T455" s="304">
        <f t="shared" ca="1" si="204"/>
        <v>42.124139999999812</v>
      </c>
      <c r="U455" s="311">
        <f t="shared" ca="1" si="205"/>
        <v>0</v>
      </c>
      <c r="V455" s="306">
        <f t="shared" ca="1" si="206"/>
        <v>0.96960297482222235</v>
      </c>
      <c r="W455" s="304">
        <f t="shared" ca="1" si="207"/>
        <v>14.7797231490048</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5.6956652955555498</v>
      </c>
      <c r="AH455" s="304">
        <f t="shared" ca="1" si="231"/>
        <v>-3.3923869228482313</v>
      </c>
    </row>
    <row r="456" spans="1:34" x14ac:dyDescent="0.2">
      <c r="A456" s="347">
        <f t="shared" ca="1" si="209"/>
        <v>0.1</v>
      </c>
      <c r="B456" s="304">
        <f t="shared" ca="1" si="210"/>
        <v>30.900000000000134</v>
      </c>
      <c r="D456" s="306">
        <f t="shared" ca="1" si="211"/>
        <v>-1.2818433573052297</v>
      </c>
      <c r="E456" s="307">
        <f t="shared" ca="1" si="212"/>
        <v>-6.615648557792694</v>
      </c>
      <c r="F456" s="304">
        <f t="shared" ca="1" si="213"/>
        <v>6.7386889105294134</v>
      </c>
      <c r="G456" s="306">
        <f t="shared" ca="1" si="214"/>
        <v>30.938306021987774</v>
      </c>
      <c r="H456" s="307">
        <f t="shared" ca="1" si="215"/>
        <v>-78.079205406742986</v>
      </c>
      <c r="I456" s="304">
        <f t="shared" ca="1" si="216"/>
        <v>83.985362394041786</v>
      </c>
      <c r="J456" s="306">
        <f t="shared" ca="1" si="217"/>
        <v>1538.6305665474381</v>
      </c>
      <c r="K456" s="307">
        <f t="shared" ca="1" si="218"/>
        <v>2319.7261053253787</v>
      </c>
      <c r="L456" s="304">
        <f t="shared" ca="1" si="203"/>
        <v>2783.6151357617919</v>
      </c>
      <c r="M456" s="306">
        <f t="shared" ca="1" si="219"/>
        <v>-1.1935332932618083</v>
      </c>
      <c r="N456" s="304">
        <f t="shared" ca="1" si="220"/>
        <v>-68.3844204122516</v>
      </c>
      <c r="P456" s="310">
        <f t="shared" ca="1" si="221"/>
        <v>23</v>
      </c>
      <c r="Q456" s="304">
        <f t="shared" ca="1" si="222"/>
        <v>0</v>
      </c>
      <c r="R456" s="306">
        <f t="shared" ca="1" si="223"/>
        <v>0</v>
      </c>
      <c r="S456" s="307">
        <f t="shared" ca="1" si="224"/>
        <v>4.2939999999999809</v>
      </c>
      <c r="T456" s="304">
        <f t="shared" ca="1" si="204"/>
        <v>42.124139999999812</v>
      </c>
      <c r="U456" s="311">
        <f t="shared" ca="1" si="205"/>
        <v>0</v>
      </c>
      <c r="V456" s="306">
        <f t="shared" ca="1" si="206"/>
        <v>0.97036744173168143</v>
      </c>
      <c r="W456" s="304">
        <f t="shared" ca="1" si="207"/>
        <v>14.993146613008257</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5.6623708958211241</v>
      </c>
      <c r="AH456" s="304">
        <f t="shared" ca="1" si="231"/>
        <v>-3.4419476360048593</v>
      </c>
    </row>
    <row r="457" spans="1:34" x14ac:dyDescent="0.2">
      <c r="A457" s="347">
        <f t="shared" ca="1" si="209"/>
        <v>0.1</v>
      </c>
      <c r="B457" s="304">
        <f t="shared" ca="1" si="210"/>
        <v>31.000000000000135</v>
      </c>
      <c r="D457" s="306">
        <f t="shared" ca="1" si="211"/>
        <v>-1.2862449365411674</v>
      </c>
      <c r="E457" s="307">
        <f t="shared" ca="1" si="212"/>
        <v>-6.563895234852021</v>
      </c>
      <c r="F457" s="304">
        <f t="shared" ca="1" si="213"/>
        <v>6.6887328165274225</v>
      </c>
      <c r="G457" s="306">
        <f t="shared" ca="1" si="214"/>
        <v>30.809681528333659</v>
      </c>
      <c r="H457" s="307">
        <f t="shared" ca="1" si="215"/>
        <v>-78.735594930228189</v>
      </c>
      <c r="I457" s="304">
        <f t="shared" ca="1" si="216"/>
        <v>84.548982163561959</v>
      </c>
      <c r="J457" s="306">
        <f t="shared" ca="1" si="217"/>
        <v>1541.7179659249541</v>
      </c>
      <c r="K457" s="307">
        <f t="shared" ca="1" si="218"/>
        <v>2311.8853653085303</v>
      </c>
      <c r="L457" s="304">
        <f t="shared" ca="1" si="203"/>
        <v>2778.7961833829295</v>
      </c>
      <c r="M457" s="306">
        <f t="shared" ca="1" si="219"/>
        <v>-1.1978074936198928</v>
      </c>
      <c r="N457" s="304">
        <f t="shared" ca="1" si="220"/>
        <v>-68.629314053563135</v>
      </c>
      <c r="P457" s="310">
        <f t="shared" ca="1" si="221"/>
        <v>23</v>
      </c>
      <c r="Q457" s="304">
        <f t="shared" ca="1" si="222"/>
        <v>0</v>
      </c>
      <c r="R457" s="306">
        <f t="shared" ca="1" si="223"/>
        <v>0</v>
      </c>
      <c r="S457" s="307">
        <f t="shared" ca="1" si="224"/>
        <v>4.2939999999999809</v>
      </c>
      <c r="T457" s="304">
        <f t="shared" ca="1" si="204"/>
        <v>42.124139999999812</v>
      </c>
      <c r="U457" s="311">
        <f t="shared" ca="1" si="205"/>
        <v>0</v>
      </c>
      <c r="V457" s="306">
        <f t="shared" ca="1" si="206"/>
        <v>0.97113892764917509</v>
      </c>
      <c r="W457" s="304">
        <f t="shared" ca="1" si="207"/>
        <v>15.207138482051635</v>
      </c>
      <c r="Y457" s="314" t="str">
        <f t="shared" ca="1" si="225"/>
        <v/>
      </c>
      <c r="Z457" s="315" t="str">
        <f t="shared" ca="1" si="226"/>
        <v/>
      </c>
      <c r="AA457" s="316" t="str">
        <f t="shared" ca="1" si="227"/>
        <v/>
      </c>
      <c r="AC457" s="310">
        <f t="shared" ca="1" si="228"/>
        <v>31.000000000000135</v>
      </c>
      <c r="AD457" s="323">
        <f t="shared" ca="1" si="229"/>
        <v>1541.7179659249541</v>
      </c>
      <c r="AE457" s="324" t="e">
        <f t="shared" ca="1" si="208"/>
        <v>#N/A</v>
      </c>
      <c r="AG457" s="306">
        <f t="shared" ca="1" si="230"/>
        <v>5.6284746695091386</v>
      </c>
      <c r="AH457" s="304">
        <f t="shared" ca="1" si="231"/>
        <v>-3.4916503523540574</v>
      </c>
    </row>
    <row r="458" spans="1:34" x14ac:dyDescent="0.2">
      <c r="A458" s="347">
        <f t="shared" ca="1" si="209"/>
        <v>0.1</v>
      </c>
      <c r="B458" s="304">
        <f t="shared" ca="1" si="210"/>
        <v>31.100000000000136</v>
      </c>
      <c r="D458" s="306">
        <f t="shared" ca="1" si="211"/>
        <v>-1.2905186528663819</v>
      </c>
      <c r="E458" s="307">
        <f t="shared" ca="1" si="212"/>
        <v>-6.5120186882312527</v>
      </c>
      <c r="F458" s="304">
        <f t="shared" ca="1" si="213"/>
        <v>6.638661445597986</v>
      </c>
      <c r="G458" s="306">
        <f t="shared" ca="1" si="214"/>
        <v>30.680629663047021</v>
      </c>
      <c r="H458" s="307">
        <f t="shared" ca="1" si="215"/>
        <v>-79.386796799051311</v>
      </c>
      <c r="I458" s="304">
        <f t="shared" ca="1" si="216"/>
        <v>85.109133132319613</v>
      </c>
      <c r="J458" s="306">
        <f t="shared" ca="1" si="217"/>
        <v>1544.7924814845233</v>
      </c>
      <c r="K458" s="307">
        <f t="shared" ca="1" si="218"/>
        <v>2303.9792457220665</v>
      </c>
      <c r="L458" s="304">
        <f t="shared" ca="1" si="203"/>
        <v>2773.9329796462521</v>
      </c>
      <c r="M458" s="306">
        <f t="shared" ca="1" si="219"/>
        <v>-1.2020077223637988</v>
      </c>
      <c r="N458" s="304">
        <f t="shared" ca="1" si="220"/>
        <v>-68.86996943357849</v>
      </c>
      <c r="P458" s="310">
        <f t="shared" ca="1" si="221"/>
        <v>23</v>
      </c>
      <c r="Q458" s="304">
        <f t="shared" ca="1" si="222"/>
        <v>0</v>
      </c>
      <c r="R458" s="306">
        <f t="shared" ca="1" si="223"/>
        <v>0</v>
      </c>
      <c r="S458" s="307">
        <f t="shared" ca="1" si="224"/>
        <v>4.2939999999999809</v>
      </c>
      <c r="T458" s="304">
        <f t="shared" ca="1" si="204"/>
        <v>42.124139999999812</v>
      </c>
      <c r="U458" s="311">
        <f t="shared" ca="1" si="205"/>
        <v>0</v>
      </c>
      <c r="V458" s="306">
        <f t="shared" ca="1" si="206"/>
        <v>0.97191739577807679</v>
      </c>
      <c r="W458" s="304">
        <f t="shared" ca="1" si="207"/>
        <v>15.421657723020566</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5.5940022553849129</v>
      </c>
      <c r="AH458" s="304">
        <f t="shared" ca="1" si="231"/>
        <v>-3.5414854406268521</v>
      </c>
    </row>
    <row r="459" spans="1:34" x14ac:dyDescent="0.2">
      <c r="A459" s="347">
        <f t="shared" ca="1" si="209"/>
        <v>0.1</v>
      </c>
      <c r="B459" s="304">
        <f t="shared" ca="1" si="210"/>
        <v>31.200000000000138</v>
      </c>
      <c r="D459" s="306">
        <f t="shared" ca="1" si="211"/>
        <v>-1.2946641466730182</v>
      </c>
      <c r="E459" s="307">
        <f t="shared" ca="1" si="212"/>
        <v>-6.4600283513170691</v>
      </c>
      <c r="F459" s="304">
        <f t="shared" ca="1" si="213"/>
        <v>6.5884840101878446</v>
      </c>
      <c r="G459" s="306">
        <f t="shared" ca="1" si="214"/>
        <v>30.551163248379719</v>
      </c>
      <c r="H459" s="307">
        <f t="shared" ca="1" si="215"/>
        <v>-80.032799634183021</v>
      </c>
      <c r="I459" s="304">
        <f t="shared" ca="1" si="216"/>
        <v>85.665760914816104</v>
      </c>
      <c r="J459" s="306">
        <f t="shared" ca="1" si="217"/>
        <v>1547.8540711300946</v>
      </c>
      <c r="K459" s="307">
        <f t="shared" ca="1" si="218"/>
        <v>2296.0082659004047</v>
      </c>
      <c r="L459" s="304">
        <f t="shared" ca="1" si="203"/>
        <v>2769.0262155850005</v>
      </c>
      <c r="M459" s="306">
        <f t="shared" ca="1" si="219"/>
        <v>-1.2061358305026717</v>
      </c>
      <c r="N459" s="304">
        <f t="shared" ca="1" si="220"/>
        <v>-69.106492607309505</v>
      </c>
      <c r="P459" s="310">
        <f t="shared" ca="1" si="221"/>
        <v>23</v>
      </c>
      <c r="Q459" s="304">
        <f t="shared" ca="1" si="222"/>
        <v>0</v>
      </c>
      <c r="R459" s="306">
        <f t="shared" ca="1" si="223"/>
        <v>0</v>
      </c>
      <c r="S459" s="307">
        <f t="shared" ca="1" si="224"/>
        <v>4.2939999999999809</v>
      </c>
      <c r="T459" s="304">
        <f t="shared" ca="1" si="204"/>
        <v>42.124139999999812</v>
      </c>
      <c r="U459" s="311">
        <f t="shared" ca="1" si="205"/>
        <v>0</v>
      </c>
      <c r="V459" s="306">
        <f t="shared" ca="1" si="206"/>
        <v>0.97270280920377938</v>
      </c>
      <c r="W459" s="304">
        <f t="shared" ca="1" si="207"/>
        <v>15.63666363773082</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5.5589785656077231</v>
      </c>
      <c r="AH459" s="304">
        <f t="shared" ca="1" si="231"/>
        <v>-3.5914433449046657</v>
      </c>
    </row>
    <row r="460" spans="1:34" x14ac:dyDescent="0.2">
      <c r="A460" s="347">
        <f t="shared" ca="1" si="209"/>
        <v>0.1</v>
      </c>
      <c r="B460" s="304">
        <f t="shared" ca="1" si="210"/>
        <v>31.300000000000139</v>
      </c>
      <c r="D460" s="306">
        <f t="shared" ca="1" si="211"/>
        <v>-1.2986811234610107</v>
      </c>
      <c r="E460" s="307">
        <f t="shared" ca="1" si="212"/>
        <v>-6.4079335942907827</v>
      </c>
      <c r="F460" s="304">
        <f t="shared" ca="1" si="213"/>
        <v>6.5382096639121592</v>
      </c>
      <c r="G460" s="306">
        <f t="shared" ca="1" si="214"/>
        <v>30.421295136033617</v>
      </c>
      <c r="H460" s="307">
        <f t="shared" ca="1" si="215"/>
        <v>-80.673592993612104</v>
      </c>
      <c r="I460" s="304">
        <f t="shared" ca="1" si="216"/>
        <v>86.21881351684587</v>
      </c>
      <c r="J460" s="306">
        <f t="shared" ca="1" si="217"/>
        <v>1550.9026940493152</v>
      </c>
      <c r="K460" s="307">
        <f t="shared" ca="1" si="218"/>
        <v>2287.9729462690148</v>
      </c>
      <c r="L460" s="304">
        <f t="shared" ca="1" si="203"/>
        <v>2764.0765852755126</v>
      </c>
      <c r="M460" s="306">
        <f t="shared" ca="1" si="219"/>
        <v>-1.210193611753503</v>
      </c>
      <c r="N460" s="304">
        <f t="shared" ca="1" si="220"/>
        <v>-69.338986347169467</v>
      </c>
      <c r="P460" s="310">
        <f t="shared" ca="1" si="221"/>
        <v>23</v>
      </c>
      <c r="Q460" s="304">
        <f t="shared" ca="1" si="222"/>
        <v>0</v>
      </c>
      <c r="R460" s="306">
        <f t="shared" ca="1" si="223"/>
        <v>0</v>
      </c>
      <c r="S460" s="307">
        <f t="shared" ca="1" si="224"/>
        <v>4.2939999999999809</v>
      </c>
      <c r="T460" s="304">
        <f t="shared" ca="1" si="204"/>
        <v>42.124139999999812</v>
      </c>
      <c r="U460" s="311">
        <f t="shared" ca="1" si="205"/>
        <v>0</v>
      </c>
      <c r="V460" s="306">
        <f t="shared" ca="1" si="206"/>
        <v>0.97349513089984951</v>
      </c>
      <c r="W460" s="304">
        <f t="shared" ca="1" si="207"/>
        <v>15.852115873979814</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5.5234278124382143</v>
      </c>
      <c r="AH460" s="304">
        <f t="shared" ca="1" si="231"/>
        <v>-3.6415145872684884</v>
      </c>
    </row>
    <row r="461" spans="1:34" x14ac:dyDescent="0.2">
      <c r="A461" s="347">
        <f t="shared" ca="1" si="209"/>
        <v>0.1</v>
      </c>
      <c r="B461" s="304">
        <f t="shared" ca="1" si="210"/>
        <v>31.400000000000141</v>
      </c>
      <c r="D461" s="306">
        <f t="shared" ca="1" si="211"/>
        <v>-1.3025693520270694</v>
      </c>
      <c r="E461" s="307">
        <f t="shared" ca="1" si="212"/>
        <v>-6.3557437205914535</v>
      </c>
      <c r="F461" s="304">
        <f t="shared" ca="1" si="213"/>
        <v>6.4878474981058174</v>
      </c>
      <c r="G461" s="306">
        <f t="shared" ca="1" si="214"/>
        <v>30.291038200830911</v>
      </c>
      <c r="H461" s="307">
        <f t="shared" ca="1" si="215"/>
        <v>-81.309167365671243</v>
      </c>
      <c r="I461" s="304">
        <f t="shared" ca="1" si="216"/>
        <v>86.768241269389193</v>
      </c>
      <c r="J461" s="306">
        <f t="shared" ca="1" si="217"/>
        <v>1553.9383107161584</v>
      </c>
      <c r="K461" s="307">
        <f t="shared" ca="1" si="218"/>
        <v>2279.8738082510504</v>
      </c>
      <c r="L461" s="304">
        <f t="shared" ca="1" si="203"/>
        <v>2759.0847857687399</v>
      </c>
      <c r="M461" s="306">
        <f t="shared" ca="1" si="219"/>
        <v>-1.2141828045112724</v>
      </c>
      <c r="N461" s="304">
        <f t="shared" ca="1" si="220"/>
        <v>-69.567550255853803</v>
      </c>
      <c r="P461" s="310">
        <f t="shared" ca="1" si="221"/>
        <v>23</v>
      </c>
      <c r="Q461" s="304">
        <f t="shared" ca="1" si="222"/>
        <v>0</v>
      </c>
      <c r="R461" s="306">
        <f t="shared" ca="1" si="223"/>
        <v>0</v>
      </c>
      <c r="S461" s="307">
        <f t="shared" ca="1" si="224"/>
        <v>4.2939999999999809</v>
      </c>
      <c r="T461" s="304">
        <f t="shared" ca="1" si="204"/>
        <v>42.124139999999812</v>
      </c>
      <c r="U461" s="311">
        <f t="shared" ca="1" si="205"/>
        <v>0</v>
      </c>
      <c r="V461" s="306">
        <f t="shared" ca="1" si="206"/>
        <v>0.9742943237341638</v>
      </c>
      <c r="W461" s="304">
        <f t="shared" ca="1" si="207"/>
        <v>16.067974436270724</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5.4873735336324678</v>
      </c>
      <c r="AH461" s="304">
        <f t="shared" ca="1" si="231"/>
        <v>-3.6916897703725859</v>
      </c>
    </row>
    <row r="462" spans="1:34" x14ac:dyDescent="0.2">
      <c r="A462" s="347">
        <f t="shared" ca="1" si="209"/>
        <v>0.1</v>
      </c>
      <c r="B462" s="304">
        <f t="shared" ca="1" si="210"/>
        <v>31.500000000000142</v>
      </c>
      <c r="D462" s="306">
        <f t="shared" ca="1" si="211"/>
        <v>-1.3063286626967168</v>
      </c>
      <c r="E462" s="307">
        <f t="shared" ca="1" si="212"/>
        <v>-6.3034679635091813</v>
      </c>
      <c r="F462" s="304">
        <f t="shared" ca="1" si="213"/>
        <v>6.4374065385036525</v>
      </c>
      <c r="G462" s="306">
        <f t="shared" ca="1" si="214"/>
        <v>30.16040533456124</v>
      </c>
      <c r="H462" s="307">
        <f t="shared" ca="1" si="215"/>
        <v>-81.939514162022164</v>
      </c>
      <c r="I462" s="304">
        <f t="shared" ca="1" si="216"/>
        <v>87.313996764855872</v>
      </c>
      <c r="J462" s="306">
        <f t="shared" ca="1" si="217"/>
        <v>1556.9608828929281</v>
      </c>
      <c r="K462" s="307">
        <f t="shared" ca="1" si="218"/>
        <v>2271.7113741746657</v>
      </c>
      <c r="L462" s="304">
        <f t="shared" ca="1" si="203"/>
        <v>2754.0515170223803</v>
      </c>
      <c r="M462" s="306">
        <f t="shared" ca="1" si="219"/>
        <v>-1.2181050937516285</v>
      </c>
      <c r="N462" s="304">
        <f t="shared" ca="1" si="220"/>
        <v>-69.792280875355772</v>
      </c>
      <c r="P462" s="310">
        <f t="shared" ca="1" si="221"/>
        <v>23</v>
      </c>
      <c r="Q462" s="304">
        <f t="shared" ca="1" si="222"/>
        <v>0</v>
      </c>
      <c r="R462" s="306">
        <f t="shared" ca="1" si="223"/>
        <v>0</v>
      </c>
      <c r="S462" s="307">
        <f t="shared" ca="1" si="224"/>
        <v>4.2939999999999809</v>
      </c>
      <c r="T462" s="304">
        <f t="shared" ca="1" si="204"/>
        <v>42.124139999999812</v>
      </c>
      <c r="U462" s="311">
        <f t="shared" ca="1" si="205"/>
        <v>0</v>
      </c>
      <c r="V462" s="306">
        <f t="shared" ca="1" si="206"/>
        <v>0.97510035047501242</v>
      </c>
      <c r="W462" s="304">
        <f t="shared" ca="1" si="207"/>
        <v>16.284199696205746</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5.4508386165870437</v>
      </c>
      <c r="AH462" s="304">
        <f t="shared" ca="1" si="231"/>
        <v>-3.7419595799419643</v>
      </c>
    </row>
    <row r="463" spans="1:34" x14ac:dyDescent="0.2">
      <c r="A463" s="347">
        <f t="shared" ca="1" si="209"/>
        <v>0.1</v>
      </c>
      <c r="B463" s="304">
        <f t="shared" ca="1" si="210"/>
        <v>31.600000000000144</v>
      </c>
      <c r="D463" s="306">
        <f t="shared" ca="1" si="211"/>
        <v>-1.3099589455973926</v>
      </c>
      <c r="E463" s="307">
        <f t="shared" ca="1" si="212"/>
        <v>-6.2511154829061368</v>
      </c>
      <c r="F463" s="304">
        <f t="shared" ca="1" si="213"/>
        <v>6.3868957420471064</v>
      </c>
      <c r="G463" s="306">
        <f t="shared" ca="1" si="214"/>
        <v>30.029409440001501</v>
      </c>
      <c r="H463" s="307">
        <f t="shared" ca="1" si="215"/>
        <v>-82.564625710312782</v>
      </c>
      <c r="I463" s="304">
        <f t="shared" ca="1" si="216"/>
        <v>87.856034795563673</v>
      </c>
      <c r="J463" s="306">
        <f t="shared" ca="1" si="217"/>
        <v>1559.9703736316562</v>
      </c>
      <c r="K463" s="307">
        <f t="shared" ca="1" si="218"/>
        <v>2263.486167181049</v>
      </c>
      <c r="L463" s="304">
        <f t="shared" ca="1" si="203"/>
        <v>2748.9774818336446</v>
      </c>
      <c r="M463" s="306">
        <f t="shared" ca="1" si="219"/>
        <v>-1.2219621128678178</v>
      </c>
      <c r="N463" s="304">
        <f t="shared" ca="1" si="220"/>
        <v>-70.013271792214695</v>
      </c>
      <c r="P463" s="310">
        <f t="shared" ca="1" si="221"/>
        <v>23</v>
      </c>
      <c r="Q463" s="304">
        <f t="shared" ca="1" si="222"/>
        <v>0</v>
      </c>
      <c r="R463" s="306">
        <f t="shared" ca="1" si="223"/>
        <v>0</v>
      </c>
      <c r="S463" s="307">
        <f t="shared" ca="1" si="224"/>
        <v>4.2939999999999809</v>
      </c>
      <c r="T463" s="304">
        <f t="shared" ca="1" si="204"/>
        <v>42.124139999999812</v>
      </c>
      <c r="U463" s="311">
        <f t="shared" ca="1" si="205"/>
        <v>0</v>
      </c>
      <c r="V463" s="306">
        <f t="shared" ca="1" si="206"/>
        <v>0.97591317379717735</v>
      </c>
      <c r="W463" s="304">
        <f t="shared" ca="1" si="207"/>
        <v>16.50075240254597</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5.413845321297174</v>
      </c>
      <c r="AH463" s="304">
        <f t="shared" ca="1" si="231"/>
        <v>-3.7923147871927849</v>
      </c>
    </row>
    <row r="464" spans="1:34" x14ac:dyDescent="0.2">
      <c r="A464" s="347">
        <f t="shared" ca="1" si="209"/>
        <v>0.1</v>
      </c>
      <c r="B464" s="304">
        <f t="shared" ca="1" si="210"/>
        <v>31.700000000000145</v>
      </c>
      <c r="D464" s="306">
        <f t="shared" ca="1" si="211"/>
        <v>-1.3134601489708484</v>
      </c>
      <c r="E464" s="307">
        <f t="shared" ca="1" si="212"/>
        <v>-6.1986953620628942</v>
      </c>
      <c r="F464" s="304">
        <f t="shared" ca="1" si="213"/>
        <v>6.3363239938149123</v>
      </c>
      <c r="G464" s="306">
        <f t="shared" ca="1" si="214"/>
        <v>29.898063425104418</v>
      </c>
      <c r="H464" s="307">
        <f t="shared" ca="1" si="215"/>
        <v>-83.184495246519077</v>
      </c>
      <c r="I464" s="304">
        <f t="shared" ca="1" si="216"/>
        <v>88.394312294342342</v>
      </c>
      <c r="J464" s="306">
        <f t="shared" ca="1" si="217"/>
        <v>1562.9667472749115</v>
      </c>
      <c r="K464" s="307">
        <f t="shared" ca="1" si="218"/>
        <v>2255.1987111332073</v>
      </c>
      <c r="L464" s="304">
        <f t="shared" ca="1" si="203"/>
        <v>2743.863385772695</v>
      </c>
      <c r="M464" s="306">
        <f t="shared" ca="1" si="219"/>
        <v>-1.2257554454436179</v>
      </c>
      <c r="N464" s="304">
        <f t="shared" ca="1" si="220"/>
        <v>-70.230613739097535</v>
      </c>
      <c r="P464" s="310">
        <f t="shared" ca="1" si="221"/>
        <v>23</v>
      </c>
      <c r="Q464" s="304">
        <f t="shared" ca="1" si="222"/>
        <v>0</v>
      </c>
      <c r="R464" s="306">
        <f t="shared" ca="1" si="223"/>
        <v>0</v>
      </c>
      <c r="S464" s="307">
        <f t="shared" ca="1" si="224"/>
        <v>4.2939999999999809</v>
      </c>
      <c r="T464" s="304">
        <f t="shared" ca="1" si="204"/>
        <v>42.124139999999812</v>
      </c>
      <c r="U464" s="311">
        <f t="shared" ca="1" si="205"/>
        <v>0</v>
      </c>
      <c r="V464" s="306">
        <f t="shared" ca="1" si="206"/>
        <v>0.9767327562879794</v>
      </c>
      <c r="W464" s="304">
        <f t="shared" ca="1" si="207"/>
        <v>16.717593690935519</v>
      </c>
      <c r="Y464" s="314" t="str">
        <f t="shared" ca="1" si="225"/>
        <v/>
      </c>
      <c r="Z464" s="315" t="str">
        <f t="shared" ca="1" si="226"/>
        <v/>
      </c>
      <c r="AA464" s="316" t="str">
        <f t="shared" ca="1" si="227"/>
        <v/>
      </c>
      <c r="AC464" s="310" t="e">
        <f t="shared" ca="1" si="228"/>
        <v>#N/A</v>
      </c>
      <c r="AD464" s="323" t="e">
        <f t="shared" ca="1" si="229"/>
        <v>#N/A</v>
      </c>
      <c r="AE464" s="324" t="e">
        <f t="shared" ca="1" si="208"/>
        <v>#N/A</v>
      </c>
      <c r="AG464" s="306">
        <f t="shared" ca="1" si="230"/>
        <v>5.3764153021877004</v>
      </c>
      <c r="AH464" s="304">
        <f t="shared" ca="1" si="231"/>
        <v>-3.842746251175138</v>
      </c>
    </row>
    <row r="465" spans="1:34" x14ac:dyDescent="0.2">
      <c r="A465" s="347">
        <f t="shared" ca="1" si="209"/>
        <v>0.1</v>
      </c>
      <c r="B465" s="304">
        <f t="shared" ca="1" si="210"/>
        <v>31.800000000000146</v>
      </c>
      <c r="D465" s="306">
        <f t="shared" ca="1" si="211"/>
        <v>-1.3168322775231205</v>
      </c>
      <c r="E465" s="307">
        <f t="shared" ca="1" si="212"/>
        <v>-6.1462166046477869</v>
      </c>
      <c r="F465" s="304">
        <f t="shared" ca="1" si="213"/>
        <v>6.2857001040755121</v>
      </c>
      <c r="G465" s="306">
        <f t="shared" ca="1" si="214"/>
        <v>29.766380197352106</v>
      </c>
      <c r="H465" s="307">
        <f t="shared" ca="1" si="215"/>
        <v>-83.799116906983855</v>
      </c>
      <c r="I465" s="304">
        <f t="shared" ca="1" si="216"/>
        <v>88.92878827715839</v>
      </c>
      <c r="J465" s="306">
        <f t="shared" ca="1" si="217"/>
        <v>1565.9499694560343</v>
      </c>
      <c r="K465" s="307">
        <f t="shared" ca="1" si="218"/>
        <v>2246.8495305255324</v>
      </c>
      <c r="L465" s="304">
        <f t="shared" ca="1" si="203"/>
        <v>2738.7099371167733</v>
      </c>
      <c r="M465" s="306">
        <f t="shared" ca="1" si="219"/>
        <v>-1.2294866269640592</v>
      </c>
      <c r="N465" s="304">
        <f t="shared" ca="1" si="220"/>
        <v>-70.444394692816033</v>
      </c>
      <c r="P465" s="310">
        <f t="shared" ca="1" si="221"/>
        <v>23</v>
      </c>
      <c r="Q465" s="304">
        <f t="shared" ca="1" si="222"/>
        <v>0</v>
      </c>
      <c r="R465" s="306">
        <f t="shared" ca="1" si="223"/>
        <v>0</v>
      </c>
      <c r="S465" s="307">
        <f t="shared" ca="1" si="224"/>
        <v>4.2939999999999809</v>
      </c>
      <c r="T465" s="304">
        <f t="shared" ca="1" si="204"/>
        <v>42.124139999999812</v>
      </c>
      <c r="U465" s="311">
        <f t="shared" ca="1" si="205"/>
        <v>0</v>
      </c>
      <c r="V465" s="306">
        <f t="shared" ca="1" si="206"/>
        <v>0.97755906045328878</v>
      </c>
      <c r="W465" s="304">
        <f t="shared" ca="1" si="207"/>
        <v>16.9346850932879</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5.3385696288741098</v>
      </c>
      <c r="AH465" s="304">
        <f t="shared" ca="1" si="231"/>
        <v>-3.8932449210376325</v>
      </c>
    </row>
    <row r="466" spans="1:34" x14ac:dyDescent="0.2">
      <c r="A466" s="347">
        <f t="shared" ca="1" si="209"/>
        <v>0.1</v>
      </c>
      <c r="B466" s="304">
        <f t="shared" ca="1" si="210"/>
        <v>31.900000000000148</v>
      </c>
      <c r="D466" s="306">
        <f t="shared" ca="1" si="211"/>
        <v>-1.3200753908104954</v>
      </c>
      <c r="E466" s="307">
        <f t="shared" ca="1" si="212"/>
        <v>-6.0936881318071219</v>
      </c>
      <c r="F466" s="304">
        <f t="shared" ca="1" si="213"/>
        <v>6.235032805459042</v>
      </c>
      <c r="G466" s="306">
        <f t="shared" ca="1" si="214"/>
        <v>29.634372658271058</v>
      </c>
      <c r="H466" s="307">
        <f t="shared" ca="1" si="215"/>
        <v>-84.408485720164563</v>
      </c>
      <c r="I466" s="304">
        <f t="shared" ca="1" si="216"/>
        <v>89.459423787662018</v>
      </c>
      <c r="J466" s="306">
        <f t="shared" ca="1" si="217"/>
        <v>1568.9200070988154</v>
      </c>
      <c r="K466" s="307">
        <f t="shared" ca="1" si="218"/>
        <v>2238.4391503941752</v>
      </c>
      <c r="L466" s="304">
        <f t="shared" ca="1" si="203"/>
        <v>2733.5178467850442</v>
      </c>
      <c r="M466" s="306">
        <f t="shared" ca="1" si="219"/>
        <v>-1.2331571464657403</v>
      </c>
      <c r="N466" s="304">
        <f t="shared" ca="1" si="220"/>
        <v>-70.654699968882824</v>
      </c>
      <c r="P466" s="310">
        <f t="shared" ca="1" si="221"/>
        <v>23</v>
      </c>
      <c r="Q466" s="304">
        <f t="shared" ca="1" si="222"/>
        <v>0</v>
      </c>
      <c r="R466" s="306">
        <f t="shared" ca="1" si="223"/>
        <v>0</v>
      </c>
      <c r="S466" s="307">
        <f t="shared" ca="1" si="224"/>
        <v>4.2939999999999809</v>
      </c>
      <c r="T466" s="304">
        <f t="shared" ca="1" si="204"/>
        <v>42.124139999999812</v>
      </c>
      <c r="U466" s="311">
        <f t="shared" ca="1" si="205"/>
        <v>0</v>
      </c>
      <c r="V466" s="306">
        <f t="shared" ca="1" si="206"/>
        <v>0.97839204872350427</v>
      </c>
      <c r="W466" s="304">
        <f t="shared" ca="1" si="207"/>
        <v>17.151988546833227</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5.3003288059086229</v>
      </c>
      <c r="AH466" s="304">
        <f t="shared" ca="1" si="231"/>
        <v>-3.9438018382133153</v>
      </c>
    </row>
    <row r="467" spans="1:34" x14ac:dyDescent="0.2">
      <c r="A467" s="347">
        <f t="shared" ca="1" si="209"/>
        <v>0.1</v>
      </c>
      <c r="B467" s="304">
        <f t="shared" ca="1" si="210"/>
        <v>32.000000000000149</v>
      </c>
      <c r="D467" s="306">
        <f t="shared" ca="1" si="211"/>
        <v>-1.3231896016599889</v>
      </c>
      <c r="E467" s="307">
        <f t="shared" ca="1" si="212"/>
        <v>-6.0411187793741004</v>
      </c>
      <c r="F467" s="304">
        <f t="shared" ca="1" si="213"/>
        <v>6.1843307502467511</v>
      </c>
      <c r="G467" s="306">
        <f t="shared" ca="1" si="214"/>
        <v>29.502053698105058</v>
      </c>
      <c r="H467" s="307">
        <f t="shared" ca="1" si="215"/>
        <v>-85.012597598101976</v>
      </c>
      <c r="I467" s="304">
        <f t="shared" ca="1" si="216"/>
        <v>89.986181843562449</v>
      </c>
      <c r="J467" s="306">
        <f t="shared" ca="1" si="217"/>
        <v>1571.8768284166342</v>
      </c>
      <c r="K467" s="307">
        <f t="shared" ca="1" si="218"/>
        <v>2229.9680962282619</v>
      </c>
      <c r="L467" s="304">
        <f t="shared" ca="1" si="203"/>
        <v>2728.287828274179</v>
      </c>
      <c r="M467" s="306">
        <f t="shared" ca="1" si="219"/>
        <v>-1.2367684481285472</v>
      </c>
      <c r="N467" s="304">
        <f t="shared" ca="1" si="220"/>
        <v>-70.861612312710236</v>
      </c>
      <c r="P467" s="310">
        <f t="shared" ca="1" si="221"/>
        <v>23</v>
      </c>
      <c r="Q467" s="304">
        <f t="shared" ca="1" si="222"/>
        <v>0</v>
      </c>
      <c r="R467" s="306">
        <f t="shared" ca="1" si="223"/>
        <v>0</v>
      </c>
      <c r="S467" s="307">
        <f t="shared" ca="1" si="224"/>
        <v>4.2939999999999809</v>
      </c>
      <c r="T467" s="304">
        <f t="shared" ca="1" si="204"/>
        <v>42.124139999999812</v>
      </c>
      <c r="U467" s="311">
        <f t="shared" ca="1" si="205"/>
        <v>0</v>
      </c>
      <c r="V467" s="306">
        <f t="shared" ca="1" si="206"/>
        <v>0.97923168345949119</v>
      </c>
      <c r="W467" s="304">
        <f t="shared" ca="1" si="207"/>
        <v>17.369466402824948</v>
      </c>
      <c r="Y467" s="314" t="str">
        <f t="shared" ca="1" si="225"/>
        <v/>
      </c>
      <c r="Z467" s="315" t="str">
        <f t="shared" ca="1" si="226"/>
        <v/>
      </c>
      <c r="AA467" s="316" t="str">
        <f t="shared" ca="1" si="227"/>
        <v/>
      </c>
      <c r="AC467" s="310">
        <f t="shared" ca="1" si="228"/>
        <v>32.000000000000149</v>
      </c>
      <c r="AD467" s="323">
        <f t="shared" ca="1" si="229"/>
        <v>1571.8768284166342</v>
      </c>
      <c r="AE467" s="324" t="e">
        <f t="shared" ca="1" si="208"/>
        <v>#N/A</v>
      </c>
      <c r="AG467" s="306">
        <f t="shared" ca="1" si="230"/>
        <v>5.2617127915638822</v>
      </c>
      <c r="AH467" s="304">
        <f t="shared" ca="1" si="231"/>
        <v>-3.9944081385266195</v>
      </c>
    </row>
    <row r="468" spans="1:34" x14ac:dyDescent="0.2">
      <c r="A468" s="347">
        <f t="shared" ca="1" si="209"/>
        <v>0.1</v>
      </c>
      <c r="B468" s="304">
        <f t="shared" ca="1" si="210"/>
        <v>32.100000000000151</v>
      </c>
      <c r="D468" s="306">
        <f t="shared" ca="1" si="211"/>
        <v>-1.3261750746229366</v>
      </c>
      <c r="E468" s="307">
        <f t="shared" ca="1" si="212"/>
        <v>-5.9885172951944687</v>
      </c>
      <c r="F468" s="304">
        <f t="shared" ca="1" si="213"/>
        <v>6.1336025077758682</v>
      </c>
      <c r="G468" s="306">
        <f t="shared" ca="1" si="214"/>
        <v>29.369436190642766</v>
      </c>
      <c r="H468" s="307">
        <f t="shared" ca="1" si="215"/>
        <v>-85.611449327621429</v>
      </c>
      <c r="I468" s="304">
        <f t="shared" ca="1" si="216"/>
        <v>90.509027384742836</v>
      </c>
      <c r="J468" s="306">
        <f t="shared" ca="1" si="217"/>
        <v>1574.8204029110716</v>
      </c>
      <c r="K468" s="307">
        <f t="shared" ca="1" si="218"/>
        <v>2221.4368938819757</v>
      </c>
      <c r="L468" s="304">
        <f t="shared" ca="1" si="203"/>
        <v>2723.0205975946988</v>
      </c>
      <c r="M468" s="306">
        <f t="shared" ca="1" si="219"/>
        <v>-1.2403219328105837</v>
      </c>
      <c r="N468" s="304">
        <f t="shared" ca="1" si="220"/>
        <v>-71.065211987555315</v>
      </c>
      <c r="P468" s="310">
        <f t="shared" ca="1" si="221"/>
        <v>23</v>
      </c>
      <c r="Q468" s="304">
        <f t="shared" ca="1" si="222"/>
        <v>0</v>
      </c>
      <c r="R468" s="306">
        <f t="shared" ca="1" si="223"/>
        <v>0</v>
      </c>
      <c r="S468" s="307">
        <f t="shared" ca="1" si="224"/>
        <v>4.2939999999999809</v>
      </c>
      <c r="T468" s="304">
        <f t="shared" ca="1" si="204"/>
        <v>42.124139999999812</v>
      </c>
      <c r="U468" s="311">
        <f t="shared" ca="1" si="205"/>
        <v>0</v>
      </c>
      <c r="V468" s="306">
        <f t="shared" ca="1" si="206"/>
        <v>0.98007792695848217</v>
      </c>
      <c r="W468" s="304">
        <f t="shared" ca="1" si="207"/>
        <v>17.58708143490546</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5.2227410157046092</v>
      </c>
      <c r="AH468" s="304">
        <f t="shared" ca="1" si="231"/>
        <v>-4.0450550542210122</v>
      </c>
    </row>
    <row r="469" spans="1:34" x14ac:dyDescent="0.2">
      <c r="A469" s="347">
        <f t="shared" ca="1" si="209"/>
        <v>0.1</v>
      </c>
      <c r="B469" s="304">
        <f t="shared" ca="1" si="210"/>
        <v>32.200000000000152</v>
      </c>
      <c r="D469" s="306">
        <f t="shared" ca="1" si="211"/>
        <v>-1.329032024460417</v>
      </c>
      <c r="E469" s="307">
        <f t="shared" ca="1" si="212"/>
        <v>-5.9358923365668819</v>
      </c>
      <c r="F469" s="304">
        <f t="shared" ca="1" si="213"/>
        <v>6.082856561957942</v>
      </c>
      <c r="G469" s="306">
        <f t="shared" ca="1" si="214"/>
        <v>29.236532988196725</v>
      </c>
      <c r="H469" s="307">
        <f t="shared" ca="1" si="215"/>
        <v>-86.205038561278116</v>
      </c>
      <c r="I469" s="304">
        <f t="shared" ca="1" si="216"/>
        <v>91.02792722303063</v>
      </c>
      <c r="J469" s="306">
        <f t="shared" ca="1" si="217"/>
        <v>1577.7507013700135</v>
      </c>
      <c r="K469" s="307">
        <f t="shared" ca="1" si="218"/>
        <v>2212.8460694875307</v>
      </c>
      <c r="L469" s="304">
        <f t="shared" ca="1" si="203"/>
        <v>2717.7168732080945</v>
      </c>
      <c r="M469" s="306">
        <f t="shared" ca="1" si="219"/>
        <v>-1.2438189595281099</v>
      </c>
      <c r="N469" s="304">
        <f t="shared" ca="1" si="220"/>
        <v>-71.265576859314052</v>
      </c>
      <c r="P469" s="310">
        <f t="shared" ca="1" si="221"/>
        <v>23</v>
      </c>
      <c r="Q469" s="304">
        <f t="shared" ca="1" si="222"/>
        <v>0</v>
      </c>
      <c r="R469" s="306">
        <f t="shared" ca="1" si="223"/>
        <v>0</v>
      </c>
      <c r="S469" s="307">
        <f t="shared" ca="1" si="224"/>
        <v>4.2939999999999809</v>
      </c>
      <c r="T469" s="304">
        <f t="shared" ca="1" si="204"/>
        <v>42.124139999999812</v>
      </c>
      <c r="U469" s="311">
        <f t="shared" ca="1" si="205"/>
        <v>0</v>
      </c>
      <c r="V469" s="306">
        <f t="shared" ca="1" si="206"/>
        <v>0.98093074145993353</v>
      </c>
      <c r="W469" s="304">
        <f t="shared" ca="1" si="207"/>
        <v>17.804796847130014</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5.1834323967952116</v>
      </c>
      <c r="AH469" s="304">
        <f t="shared" ca="1" si="231"/>
        <v>-4.0957339159072053</v>
      </c>
    </row>
    <row r="470" spans="1:34" x14ac:dyDescent="0.2">
      <c r="A470" s="347">
        <f t="shared" ca="1" si="209"/>
        <v>0.1</v>
      </c>
      <c r="B470" s="304">
        <f t="shared" ca="1" si="210"/>
        <v>32.300000000000153</v>
      </c>
      <c r="D470" s="306">
        <f t="shared" ca="1" si="211"/>
        <v>-1.3317607146592829</v>
      </c>
      <c r="E470" s="307">
        <f t="shared" ca="1" si="212"/>
        <v>-5.8832524677961207</v>
      </c>
      <c r="F470" s="304">
        <f t="shared" ca="1" si="213"/>
        <v>6.0321013089087741</v>
      </c>
      <c r="G470" s="306">
        <f t="shared" ca="1" si="214"/>
        <v>29.103356916730796</v>
      </c>
      <c r="H470" s="307">
        <f t="shared" ca="1" si="215"/>
        <v>-86.793363808057734</v>
      </c>
      <c r="I470" s="304">
        <f t="shared" ca="1" si="216"/>
        <v>91.542849993543939</v>
      </c>
      <c r="J470" s="306">
        <f t="shared" ca="1" si="217"/>
        <v>1580.6676958652599</v>
      </c>
      <c r="K470" s="307">
        <f t="shared" ca="1" si="218"/>
        <v>2204.1961493690637</v>
      </c>
      <c r="L470" s="304">
        <f t="shared" ca="1" si="203"/>
        <v>2712.3773759647456</v>
      </c>
      <c r="M470" s="306">
        <f t="shared" ca="1" si="219"/>
        <v>-1.2472608468822701</v>
      </c>
      <c r="N470" s="304">
        <f t="shared" ca="1" si="220"/>
        <v>-71.462782478266874</v>
      </c>
      <c r="P470" s="310">
        <f t="shared" ca="1" si="221"/>
        <v>23</v>
      </c>
      <c r="Q470" s="304">
        <f t="shared" ca="1" si="222"/>
        <v>0</v>
      </c>
      <c r="R470" s="306">
        <f t="shared" ca="1" si="223"/>
        <v>0</v>
      </c>
      <c r="S470" s="307">
        <f t="shared" ca="1" si="224"/>
        <v>4.2939999999999809</v>
      </c>
      <c r="T470" s="304">
        <f t="shared" ca="1" si="204"/>
        <v>42.124139999999812</v>
      </c>
      <c r="U470" s="311">
        <f t="shared" ca="1" si="205"/>
        <v>0</v>
      </c>
      <c r="V470" s="306">
        <f t="shared" ca="1" si="206"/>
        <v>0.98179008915134014</v>
      </c>
      <c r="W470" s="304">
        <f t="shared" ca="1" si="207"/>
        <v>18.022576281648984</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5.1438053580891969</v>
      </c>
      <c r="AH470" s="304">
        <f t="shared" ca="1" si="231"/>
        <v>-4.1464361544317869</v>
      </c>
    </row>
    <row r="471" spans="1:34" x14ac:dyDescent="0.2">
      <c r="A471" s="347">
        <f t="shared" ca="1" si="209"/>
        <v>0.1</v>
      </c>
      <c r="B471" s="304">
        <f t="shared" ca="1" si="210"/>
        <v>32.400000000000155</v>
      </c>
      <c r="D471" s="306">
        <f t="shared" ca="1" si="211"/>
        <v>-1.3343614559776897</v>
      </c>
      <c r="E471" s="307">
        <f t="shared" ca="1" si="212"/>
        <v>-5.8306061578572468</v>
      </c>
      <c r="F471" s="304">
        <f t="shared" ca="1" si="213"/>
        <v>5.981345054688096</v>
      </c>
      <c r="G471" s="306">
        <f t="shared" ca="1" si="214"/>
        <v>28.969920771133026</v>
      </c>
      <c r="H471" s="307">
        <f t="shared" ca="1" si="215"/>
        <v>-87.37642442384346</v>
      </c>
      <c r="I471" s="304">
        <f t="shared" ca="1" si="216"/>
        <v>92.053766107538223</v>
      </c>
      <c r="J471" s="306">
        <f t="shared" ca="1" si="217"/>
        <v>1583.5713597496531</v>
      </c>
      <c r="K471" s="307">
        <f t="shared" ca="1" si="218"/>
        <v>2195.4876599574686</v>
      </c>
      <c r="L471" s="304">
        <f t="shared" ca="1" si="203"/>
        <v>2707.0028290426458</v>
      </c>
      <c r="M471" s="306">
        <f t="shared" ca="1" si="219"/>
        <v>-1.2506488744343665</v>
      </c>
      <c r="N471" s="304">
        <f t="shared" ca="1" si="220"/>
        <v>-71.656902157876033</v>
      </c>
      <c r="P471" s="310">
        <f t="shared" ca="1" si="221"/>
        <v>23</v>
      </c>
      <c r="Q471" s="304">
        <f t="shared" ca="1" si="222"/>
        <v>0</v>
      </c>
      <c r="R471" s="306">
        <f t="shared" ca="1" si="223"/>
        <v>0</v>
      </c>
      <c r="S471" s="307">
        <f t="shared" ca="1" si="224"/>
        <v>4.2939999999999809</v>
      </c>
      <c r="T471" s="304">
        <f t="shared" ca="1" si="204"/>
        <v>42.124139999999812</v>
      </c>
      <c r="U471" s="311">
        <f t="shared" ca="1" si="205"/>
        <v>0</v>
      </c>
      <c r="V471" s="306">
        <f t="shared" ca="1" si="206"/>
        <v>0.98265593217400382</v>
      </c>
      <c r="W471" s="304">
        <f t="shared" ca="1" si="207"/>
        <v>18.24038382604861</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5.1038778430440965</v>
      </c>
      <c r="AH471" s="304">
        <f t="shared" ca="1" si="231"/>
        <v>-4.1971533026662931</v>
      </c>
    </row>
    <row r="472" spans="1:34" x14ac:dyDescent="0.2">
      <c r="A472" s="347">
        <f t="shared" ca="1" si="209"/>
        <v>0.1</v>
      </c>
      <c r="B472" s="304">
        <f t="shared" ca="1" si="210"/>
        <v>32.500000000000156</v>
      </c>
      <c r="D472" s="306">
        <f t="shared" ca="1" si="211"/>
        <v>-1.3368346050190569</v>
      </c>
      <c r="E472" s="307">
        <f t="shared" ca="1" si="212"/>
        <v>-5.7779617781689288</v>
      </c>
      <c r="F472" s="304">
        <f t="shared" ca="1" si="213"/>
        <v>5.9305960131472037</v>
      </c>
      <c r="G472" s="306">
        <f t="shared" ca="1" si="214"/>
        <v>28.83623731063112</v>
      </c>
      <c r="H472" s="307">
        <f t="shared" ca="1" si="215"/>
        <v>-87.954220601660353</v>
      </c>
      <c r="I472" s="304">
        <f t="shared" ca="1" si="216"/>
        <v>92.560647706682389</v>
      </c>
      <c r="J472" s="306">
        <f t="shared" ca="1" si="217"/>
        <v>1586.4616676537412</v>
      </c>
      <c r="K472" s="307">
        <f t="shared" ca="1" si="218"/>
        <v>2186.7211277061933</v>
      </c>
      <c r="L472" s="304">
        <f t="shared" ca="1" si="203"/>
        <v>2701.5939578869611</v>
      </c>
      <c r="M472" s="306">
        <f t="shared" ca="1" si="219"/>
        <v>-1.2539842840314084</v>
      </c>
      <c r="N472" s="304">
        <f t="shared" ca="1" si="220"/>
        <v>-71.848007050733969</v>
      </c>
      <c r="P472" s="310">
        <f t="shared" ca="1" si="221"/>
        <v>23</v>
      </c>
      <c r="Q472" s="304">
        <f t="shared" ca="1" si="222"/>
        <v>0</v>
      </c>
      <c r="R472" s="306">
        <f t="shared" ca="1" si="223"/>
        <v>0</v>
      </c>
      <c r="S472" s="307">
        <f t="shared" ca="1" si="224"/>
        <v>4.2939999999999809</v>
      </c>
      <c r="T472" s="304">
        <f t="shared" ca="1" si="204"/>
        <v>42.124139999999812</v>
      </c>
      <c r="U472" s="311">
        <f t="shared" ca="1" si="205"/>
        <v>0</v>
      </c>
      <c r="V472" s="306">
        <f t="shared" ca="1" si="206"/>
        <v>0.98352823262875411</v>
      </c>
      <c r="W472" s="304">
        <f t="shared" ca="1" si="207"/>
        <v>18.458184020350899</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5.0636673300034758</v>
      </c>
      <c r="AH472" s="304">
        <f t="shared" ca="1" si="231"/>
        <v>-4.2478769972167427</v>
      </c>
    </row>
    <row r="473" spans="1:34" x14ac:dyDescent="0.2">
      <c r="A473" s="347">
        <f t="shared" ca="1" si="209"/>
        <v>0.1</v>
      </c>
      <c r="B473" s="304">
        <f t="shared" ca="1" si="210"/>
        <v>32.600000000000158</v>
      </c>
      <c r="D473" s="306">
        <f t="shared" ca="1" si="211"/>
        <v>-1.3391805628334974</v>
      </c>
      <c r="E473" s="307">
        <f t="shared" ca="1" si="212"/>
        <v>-5.7253276004741274</v>
      </c>
      <c r="F473" s="304">
        <f t="shared" ca="1" si="213"/>
        <v>5.8798623038827937</v>
      </c>
      <c r="G473" s="306">
        <f t="shared" ca="1" si="214"/>
        <v>28.702319254347771</v>
      </c>
      <c r="H473" s="307">
        <f t="shared" ca="1" si="215"/>
        <v>-88.526753361707762</v>
      </c>
      <c r="I473" s="304">
        <f t="shared" ca="1" si="216"/>
        <v>93.063468618696675</v>
      </c>
      <c r="J473" s="306">
        <f t="shared" ca="1" si="217"/>
        <v>1589.3385954819901</v>
      </c>
      <c r="K473" s="307">
        <f t="shared" ca="1" si="218"/>
        <v>2177.8970790080248</v>
      </c>
      <c r="L473" s="304">
        <f t="shared" ca="1" si="203"/>
        <v>2696.1514901504238</v>
      </c>
      <c r="M473" s="306">
        <f t="shared" ca="1" si="219"/>
        <v>-1.2572682810836346</v>
      </c>
      <c r="N473" s="304">
        <f t="shared" ca="1" si="220"/>
        <v>-72.036166221759942</v>
      </c>
      <c r="P473" s="310">
        <f t="shared" ca="1" si="221"/>
        <v>23</v>
      </c>
      <c r="Q473" s="304">
        <f t="shared" ca="1" si="222"/>
        <v>0</v>
      </c>
      <c r="R473" s="306">
        <f t="shared" ca="1" si="223"/>
        <v>0</v>
      </c>
      <c r="S473" s="307">
        <f t="shared" ca="1" si="224"/>
        <v>4.2939999999999809</v>
      </c>
      <c r="T473" s="304">
        <f t="shared" ca="1" si="204"/>
        <v>42.124139999999812</v>
      </c>
      <c r="U473" s="311">
        <f t="shared" ca="1" si="205"/>
        <v>0</v>
      </c>
      <c r="V473" s="306">
        <f t="shared" ca="1" si="206"/>
        <v>0.98440695258162325</v>
      </c>
      <c r="W473" s="304">
        <f t="shared" ca="1" si="207"/>
        <v>18.675941863673561</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5.0231908461856829</v>
      </c>
      <c r="AH473" s="304">
        <f t="shared" ca="1" si="231"/>
        <v>-4.2985989800537912</v>
      </c>
    </row>
    <row r="474" spans="1:34" x14ac:dyDescent="0.2">
      <c r="A474" s="347">
        <f t="shared" ca="1" si="209"/>
        <v>0.1</v>
      </c>
      <c r="B474" s="304">
        <f t="shared" ca="1" si="210"/>
        <v>32.700000000000159</v>
      </c>
      <c r="D474" s="306">
        <f t="shared" ca="1" si="211"/>
        <v>-1.341399773545813</v>
      </c>
      <c r="E474" s="307">
        <f t="shared" ca="1" si="212"/>
        <v>-5.6727117948263759</v>
      </c>
      <c r="F474" s="304">
        <f t="shared" ca="1" si="213"/>
        <v>5.8291519502952607</v>
      </c>
      <c r="G474" s="306">
        <f t="shared" ca="1" si="214"/>
        <v>28.568179276993188</v>
      </c>
      <c r="H474" s="307">
        <f t="shared" ca="1" si="215"/>
        <v>-89.094024541190393</v>
      </c>
      <c r="I474" s="304">
        <f t="shared" ca="1" si="216"/>
        <v>93.562204314288465</v>
      </c>
      <c r="J474" s="306">
        <f t="shared" ca="1" si="217"/>
        <v>1592.2021204085572</v>
      </c>
      <c r="K474" s="307">
        <f t="shared" ca="1" si="218"/>
        <v>2169.0160401128801</v>
      </c>
      <c r="L474" s="304">
        <f t="shared" ca="1" si="203"/>
        <v>2690.6761556345768</v>
      </c>
      <c r="M474" s="306">
        <f t="shared" ca="1" si="219"/>
        <v>-1.2605020357956733</v>
      </c>
      <c r="N474" s="304">
        <f t="shared" ca="1" si="220"/>
        <v>-72.221446718740296</v>
      </c>
      <c r="P474" s="310">
        <f t="shared" ca="1" si="221"/>
        <v>23</v>
      </c>
      <c r="Q474" s="304">
        <f t="shared" ca="1" si="222"/>
        <v>0</v>
      </c>
      <c r="R474" s="306">
        <f t="shared" ca="1" si="223"/>
        <v>0</v>
      </c>
      <c r="S474" s="307">
        <f t="shared" ca="1" si="224"/>
        <v>4.2939999999999809</v>
      </c>
      <c r="T474" s="304">
        <f t="shared" ca="1" si="204"/>
        <v>42.124139999999812</v>
      </c>
      <c r="U474" s="311">
        <f t="shared" ca="1" si="205"/>
        <v>0</v>
      </c>
      <c r="V474" s="306">
        <f t="shared" ca="1" si="206"/>
        <v>0.98529205406946418</v>
      </c>
      <c r="W474" s="304">
        <f t="shared" ca="1" si="207"/>
        <v>18.893622820551066</v>
      </c>
      <c r="Y474" s="314" t="str">
        <f t="shared" ca="1" si="225"/>
        <v/>
      </c>
      <c r="Z474" s="315" t="str">
        <f t="shared" ca="1" si="226"/>
        <v/>
      </c>
      <c r="AA474" s="316" t="str">
        <f t="shared" ca="1" si="227"/>
        <v/>
      </c>
      <c r="AC474" s="310" t="e">
        <f t="shared" ca="1" si="228"/>
        <v>#N/A</v>
      </c>
      <c r="AD474" s="323" t="e">
        <f t="shared" ca="1" si="229"/>
        <v>#N/A</v>
      </c>
      <c r="AE474" s="324" t="e">
        <f t="shared" ca="1" si="208"/>
        <v>#N/A</v>
      </c>
      <c r="AG474" s="306">
        <f t="shared" ca="1" si="230"/>
        <v>4.9824649810169221</v>
      </c>
      <c r="AH474" s="304">
        <f t="shared" ca="1" si="231"/>
        <v>-4.3493111000637272</v>
      </c>
    </row>
    <row r="475" spans="1:34" x14ac:dyDescent="0.2">
      <c r="A475" s="347">
        <f t="shared" ca="1" si="209"/>
        <v>0.1</v>
      </c>
      <c r="B475" s="304">
        <f t="shared" ca="1" si="210"/>
        <v>32.800000000000161</v>
      </c>
      <c r="D475" s="306">
        <f t="shared" ca="1" si="211"/>
        <v>-1.343492723009186</v>
      </c>
      <c r="E475" s="307">
        <f t="shared" ca="1" si="212"/>
        <v>-5.6201224276799859</v>
      </c>
      <c r="F475" s="304">
        <f t="shared" ca="1" si="213"/>
        <v>5.778472877749814</v>
      </c>
      <c r="G475" s="306">
        <f t="shared" ca="1" si="214"/>
        <v>28.433830004692268</v>
      </c>
      <c r="H475" s="307">
        <f t="shared" ca="1" si="215"/>
        <v>-89.656036783958385</v>
      </c>
      <c r="I475" s="304">
        <f t="shared" ca="1" si="216"/>
        <v>94.056831865326174</v>
      </c>
      <c r="J475" s="306">
        <f t="shared" ca="1" si="217"/>
        <v>1595.0522208726416</v>
      </c>
      <c r="K475" s="307">
        <f t="shared" ca="1" si="218"/>
        <v>2160.0785370466228</v>
      </c>
      <c r="L475" s="304">
        <f t="shared" ca="1" si="203"/>
        <v>2685.168686231877</v>
      </c>
      <c r="M475" s="306">
        <f t="shared" ca="1" si="219"/>
        <v>-1.2636866843529622</v>
      </c>
      <c r="N475" s="304">
        <f t="shared" ca="1" si="220"/>
        <v>-72.403913640305376</v>
      </c>
      <c r="P475" s="310">
        <f t="shared" ca="1" si="221"/>
        <v>23</v>
      </c>
      <c r="Q475" s="304">
        <f t="shared" ca="1" si="222"/>
        <v>0</v>
      </c>
      <c r="R475" s="306">
        <f t="shared" ca="1" si="223"/>
        <v>0</v>
      </c>
      <c r="S475" s="307">
        <f t="shared" ca="1" si="224"/>
        <v>4.2939999999999809</v>
      </c>
      <c r="T475" s="304">
        <f t="shared" ca="1" si="204"/>
        <v>42.124139999999812</v>
      </c>
      <c r="U475" s="311">
        <f t="shared" ca="1" si="205"/>
        <v>0</v>
      </c>
      <c r="V475" s="306">
        <f t="shared" ca="1" si="206"/>
        <v>0.98618349910552539</v>
      </c>
      <c r="W475" s="304">
        <f t="shared" ca="1" si="207"/>
        <v>19.1111928269186</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4.9415058988445235</v>
      </c>
      <c r="AH475" s="304">
        <f t="shared" ca="1" si="231"/>
        <v>-4.4000053145205289</v>
      </c>
    </row>
    <row r="476" spans="1:34" x14ac:dyDescent="0.2">
      <c r="A476" s="347">
        <f t="shared" ca="1" si="209"/>
        <v>0.1</v>
      </c>
      <c r="B476" s="304">
        <f t="shared" ca="1" si="210"/>
        <v>32.900000000000162</v>
      </c>
      <c r="D476" s="306">
        <f t="shared" ca="1" si="211"/>
        <v>-1.3454599374838265</v>
      </c>
      <c r="E476" s="307">
        <f t="shared" ca="1" si="212"/>
        <v>-5.567567460082385</v>
      </c>
      <c r="F476" s="304">
        <f t="shared" ca="1" si="213"/>
        <v>5.7278329118386653</v>
      </c>
      <c r="G476" s="306">
        <f t="shared" ca="1" si="214"/>
        <v>28.299284010943886</v>
      </c>
      <c r="H476" s="307">
        <f t="shared" ca="1" si="215"/>
        <v>-90.212793529966618</v>
      </c>
      <c r="I476" s="304">
        <f t="shared" ca="1" si="216"/>
        <v>94.547329904193759</v>
      </c>
      <c r="J476" s="306">
        <f t="shared" ca="1" si="217"/>
        <v>1597.8888765734234</v>
      </c>
      <c r="K476" s="307">
        <f t="shared" ca="1" si="218"/>
        <v>2151.0850955309265</v>
      </c>
      <c r="L476" s="304">
        <f t="shared" ca="1" si="203"/>
        <v>2679.6298158686718</v>
      </c>
      <c r="M476" s="306">
        <f t="shared" ca="1" si="219"/>
        <v>-1.2668233300650193</v>
      </c>
      <c r="N476" s="304">
        <f t="shared" ca="1" si="220"/>
        <v>-72.583630201434062</v>
      </c>
      <c r="P476" s="310">
        <f t="shared" ca="1" si="221"/>
        <v>23</v>
      </c>
      <c r="Q476" s="304">
        <f t="shared" ca="1" si="222"/>
        <v>0</v>
      </c>
      <c r="R476" s="306">
        <f t="shared" ca="1" si="223"/>
        <v>0</v>
      </c>
      <c r="S476" s="307">
        <f t="shared" ca="1" si="224"/>
        <v>4.2939999999999809</v>
      </c>
      <c r="T476" s="304">
        <f t="shared" ca="1" si="204"/>
        <v>42.124139999999812</v>
      </c>
      <c r="U476" s="311">
        <f t="shared" ca="1" si="205"/>
        <v>0</v>
      </c>
      <c r="V476" s="306">
        <f t="shared" ca="1" si="206"/>
        <v>0.98708124968496269</v>
      </c>
      <c r="W476" s="304">
        <f t="shared" ca="1" si="207"/>
        <v>19.328618295760307</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4.9003293510642907</v>
      </c>
      <c r="AH476" s="304">
        <f t="shared" ca="1" si="231"/>
        <v>-4.4506736904794328</v>
      </c>
    </row>
    <row r="477" spans="1:34" x14ac:dyDescent="0.2">
      <c r="A477" s="347">
        <f t="shared" ca="1" si="209"/>
        <v>0.1</v>
      </c>
      <c r="B477" s="304">
        <f t="shared" ca="1" si="210"/>
        <v>33.000000000000163</v>
      </c>
      <c r="D477" s="306">
        <f t="shared" ca="1" si="211"/>
        <v>-1.3473019823398025</v>
      </c>
      <c r="E477" s="307">
        <f t="shared" ca="1" si="212"/>
        <v>-5.5150547459670038</v>
      </c>
      <c r="F477" s="304">
        <f t="shared" ca="1" si="213"/>
        <v>5.6772397767427387</v>
      </c>
      <c r="G477" s="306">
        <f t="shared" ca="1" si="214"/>
        <v>28.164553812709904</v>
      </c>
      <c r="H477" s="307">
        <f t="shared" ca="1" si="215"/>
        <v>-90.764299004563313</v>
      </c>
      <c r="I477" s="304">
        <f t="shared" ca="1" si="216"/>
        <v>95.033678584272451</v>
      </c>
      <c r="J477" s="306">
        <f t="shared" ca="1" si="217"/>
        <v>1600.7120684646061</v>
      </c>
      <c r="K477" s="307">
        <f t="shared" ca="1" si="218"/>
        <v>2142.0362409042</v>
      </c>
      <c r="L477" s="304">
        <f t="shared" ca="1" si="203"/>
        <v>2674.0602804490468</v>
      </c>
      <c r="M477" s="306">
        <f t="shared" ca="1" si="219"/>
        <v>-1.269913044467107</v>
      </c>
      <c r="N477" s="304">
        <f t="shared" ca="1" si="220"/>
        <v>-72.760657796574463</v>
      </c>
      <c r="P477" s="310">
        <f t="shared" ca="1" si="221"/>
        <v>23</v>
      </c>
      <c r="Q477" s="304">
        <f t="shared" ca="1" si="222"/>
        <v>0</v>
      </c>
      <c r="R477" s="306">
        <f t="shared" ca="1" si="223"/>
        <v>0</v>
      </c>
      <c r="S477" s="307">
        <f t="shared" ca="1" si="224"/>
        <v>4.2939999999999809</v>
      </c>
      <c r="T477" s="304">
        <f t="shared" ca="1" si="204"/>
        <v>42.124139999999812</v>
      </c>
      <c r="U477" s="311">
        <f t="shared" ca="1" si="205"/>
        <v>0</v>
      </c>
      <c r="V477" s="306">
        <f t="shared" ca="1" si="206"/>
        <v>0.98798526779030427</v>
      </c>
      <c r="W477" s="304">
        <f t="shared" ca="1" si="207"/>
        <v>19.54586612242435</v>
      </c>
      <c r="Y477" s="314" t="str">
        <f t="shared" ca="1" si="225"/>
        <v/>
      </c>
      <c r="Z477" s="315" t="str">
        <f t="shared" ca="1" si="226"/>
        <v/>
      </c>
      <c r="AA477" s="316" t="str">
        <f t="shared" ca="1" si="227"/>
        <v/>
      </c>
      <c r="AC477" s="310">
        <f t="shared" ca="1" si="228"/>
        <v>33.000000000000163</v>
      </c>
      <c r="AD477" s="323">
        <f t="shared" ca="1" si="229"/>
        <v>1600.7120684646061</v>
      </c>
      <c r="AE477" s="324" t="e">
        <f t="shared" ca="1" si="208"/>
        <v>#N/A</v>
      </c>
      <c r="AG477" s="306">
        <f t="shared" ca="1" si="230"/>
        <v>4.8589506876942981</v>
      </c>
      <c r="AH477" s="304">
        <f t="shared" ca="1" si="231"/>
        <v>-4.5013084060923134</v>
      </c>
    </row>
    <row r="478" spans="1:34" x14ac:dyDescent="0.2">
      <c r="A478" s="347">
        <f t="shared" ca="1" si="209"/>
        <v>0.1</v>
      </c>
      <c r="B478" s="304">
        <f t="shared" ca="1" si="210"/>
        <v>33.100000000000165</v>
      </c>
      <c r="D478" s="306">
        <f t="shared" ca="1" si="211"/>
        <v>-1.3490194607834203</v>
      </c>
      <c r="E478" s="307">
        <f t="shared" ca="1" si="212"/>
        <v>-5.4625920305449318</v>
      </c>
      <c r="F478" s="304">
        <f t="shared" ca="1" si="213"/>
        <v>5.6267010936911683</v>
      </c>
      <c r="G478" s="306">
        <f t="shared" ca="1" si="214"/>
        <v>28.029651866631564</v>
      </c>
      <c r="H478" s="307">
        <f t="shared" ca="1" si="215"/>
        <v>-91.310558207617802</v>
      </c>
      <c r="I478" s="304">
        <f t="shared" ca="1" si="216"/>
        <v>95.51585954149877</v>
      </c>
      <c r="J478" s="306">
        <f t="shared" ca="1" si="217"/>
        <v>1603.5217787485731</v>
      </c>
      <c r="K478" s="307">
        <f t="shared" ca="1" si="218"/>
        <v>2132.9324980435908</v>
      </c>
      <c r="L478" s="304">
        <f t="shared" ca="1" si="203"/>
        <v>2668.4608177995533</v>
      </c>
      <c r="M478" s="306">
        <f t="shared" ca="1" si="219"/>
        <v>-1.2729568683817907</v>
      </c>
      <c r="N478" s="304">
        <f t="shared" ca="1" si="220"/>
        <v>-72.935056060466835</v>
      </c>
      <c r="P478" s="310">
        <f t="shared" ca="1" si="221"/>
        <v>23</v>
      </c>
      <c r="Q478" s="304">
        <f t="shared" ca="1" si="222"/>
        <v>0</v>
      </c>
      <c r="R478" s="306">
        <f t="shared" ca="1" si="223"/>
        <v>0</v>
      </c>
      <c r="S478" s="307">
        <f t="shared" ca="1" si="224"/>
        <v>4.2939999999999809</v>
      </c>
      <c r="T478" s="304">
        <f t="shared" ca="1" si="204"/>
        <v>42.124139999999812</v>
      </c>
      <c r="U478" s="311">
        <f t="shared" ca="1" si="205"/>
        <v>0</v>
      </c>
      <c r="V478" s="306">
        <f t="shared" ca="1" si="206"/>
        <v>0.98889551539685416</v>
      </c>
      <c r="W478" s="304">
        <f t="shared" ca="1" si="207"/>
        <v>19.76290368960672</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4.817384868425612</v>
      </c>
      <c r="AH478" s="304">
        <f t="shared" ca="1" si="231"/>
        <v>-4.5519017518454676</v>
      </c>
    </row>
    <row r="479" spans="1:34" x14ac:dyDescent="0.2">
      <c r="A479" s="347">
        <f t="shared" ca="1" si="209"/>
        <v>0.1</v>
      </c>
      <c r="B479" s="304">
        <f t="shared" ca="1" si="210"/>
        <v>33.200000000000166</v>
      </c>
      <c r="D479" s="306">
        <f t="shared" ca="1" si="211"/>
        <v>-1.3506130126065117</v>
      </c>
      <c r="E479" s="307">
        <f t="shared" ca="1" si="212"/>
        <v>-5.4101869487937595</v>
      </c>
      <c r="F479" s="304">
        <f t="shared" ca="1" si="213"/>
        <v>5.576224379517055</v>
      </c>
      <c r="G479" s="306">
        <f t="shared" ca="1" si="214"/>
        <v>27.894590565370912</v>
      </c>
      <c r="H479" s="307">
        <f t="shared" ca="1" si="215"/>
        <v>-91.851576902497172</v>
      </c>
      <c r="I479" s="304">
        <f t="shared" ca="1" si="216"/>
        <v>95.993855856950717</v>
      </c>
      <c r="J479" s="306">
        <f t="shared" ca="1" si="217"/>
        <v>1606.3179908701732</v>
      </c>
      <c r="K479" s="307">
        <f t="shared" ca="1" si="218"/>
        <v>2123.7743912880851</v>
      </c>
      <c r="L479" s="304">
        <f t="shared" ca="1" si="203"/>
        <v>2662.8321676148248</v>
      </c>
      <c r="M479" s="306">
        <f t="shared" ca="1" si="219"/>
        <v>-1.2759558129418596</v>
      </c>
      <c r="N479" s="304">
        <f t="shared" ca="1" si="220"/>
        <v>-73.10688292675249</v>
      </c>
      <c r="P479" s="310">
        <f t="shared" ca="1" si="221"/>
        <v>23</v>
      </c>
      <c r="Q479" s="304">
        <f t="shared" ca="1" si="222"/>
        <v>0</v>
      </c>
      <c r="R479" s="306">
        <f t="shared" ca="1" si="223"/>
        <v>0</v>
      </c>
      <c r="S479" s="307">
        <f t="shared" ca="1" si="224"/>
        <v>4.2939999999999809</v>
      </c>
      <c r="T479" s="304">
        <f t="shared" ca="1" si="204"/>
        <v>42.124139999999812</v>
      </c>
      <c r="U479" s="311">
        <f t="shared" ca="1" si="205"/>
        <v>0</v>
      </c>
      <c r="V479" s="306">
        <f t="shared" ca="1" si="206"/>
        <v>0.98981195447804149</v>
      </c>
      <c r="W479" s="304">
        <f t="shared" ca="1" si="207"/>
        <v>19.979698872006612</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4.7756464731790453</v>
      </c>
      <c r="AH479" s="304">
        <f t="shared" ca="1" si="231"/>
        <v>-4.6024461317202627</v>
      </c>
    </row>
    <row r="480" spans="1:34" x14ac:dyDescent="0.2">
      <c r="A480" s="347">
        <f t="shared" ca="1" si="209"/>
        <v>0.1</v>
      </c>
      <c r="B480" s="304">
        <f t="shared" ca="1" si="210"/>
        <v>33.300000000000168</v>
      </c>
      <c r="D480" s="306">
        <f t="shared" ca="1" si="211"/>
        <v>-1.3520833129580387</v>
      </c>
      <c r="E480" s="307">
        <f t="shared" ca="1" si="212"/>
        <v>-5.3578470240419156</v>
      </c>
      <c r="F480" s="304">
        <f t="shared" ca="1" si="213"/>
        <v>5.5258170453078153</v>
      </c>
      <c r="G480" s="306">
        <f t="shared" ca="1" si="214"/>
        <v>27.759382234075108</v>
      </c>
      <c r="H480" s="307">
        <f t="shared" ca="1" si="215"/>
        <v>-92.387361604901358</v>
      </c>
      <c r="I480" s="304">
        <f t="shared" ca="1" si="216"/>
        <v>96.46765202041712</v>
      </c>
      <c r="J480" s="306">
        <f t="shared" ca="1" si="217"/>
        <v>1609.1006895101455</v>
      </c>
      <c r="K480" s="307">
        <f t="shared" ca="1" si="218"/>
        <v>2114.5624443627153</v>
      </c>
      <c r="L480" s="304">
        <f t="shared" ca="1" si="203"/>
        <v>2657.1750714040741</v>
      </c>
      <c r="M480" s="306">
        <f t="shared" ca="1" si="219"/>
        <v>-1.2789108605760178</v>
      </c>
      <c r="N480" s="304">
        <f t="shared" ca="1" si="220"/>
        <v>-73.276194684449877</v>
      </c>
      <c r="P480" s="310">
        <f t="shared" ca="1" si="221"/>
        <v>23</v>
      </c>
      <c r="Q480" s="304">
        <f t="shared" ca="1" si="222"/>
        <v>0</v>
      </c>
      <c r="R480" s="306">
        <f t="shared" ca="1" si="223"/>
        <v>0</v>
      </c>
      <c r="S480" s="307">
        <f t="shared" ca="1" si="224"/>
        <v>4.2939999999999809</v>
      </c>
      <c r="T480" s="304">
        <f t="shared" ca="1" si="204"/>
        <v>42.124139999999812</v>
      </c>
      <c r="U480" s="311">
        <f t="shared" ca="1" si="205"/>
        <v>0</v>
      </c>
      <c r="V480" s="306">
        <f t="shared" ca="1" si="206"/>
        <v>0.99073454701070629</v>
      </c>
      <c r="W480" s="304">
        <f t="shared" ca="1" si="207"/>
        <v>20.196220040656147</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4.7337497121953964</v>
      </c>
      <c r="AH480" s="304">
        <f t="shared" ca="1" si="231"/>
        <v>-4.6529340642772938</v>
      </c>
    </row>
    <row r="481" spans="1:34" x14ac:dyDescent="0.2">
      <c r="A481" s="347">
        <f t="shared" ca="1" si="209"/>
        <v>0.1</v>
      </c>
      <c r="B481" s="304">
        <f t="shared" ca="1" si="210"/>
        <v>33.400000000000169</v>
      </c>
      <c r="D481" s="306">
        <f t="shared" ca="1" si="211"/>
        <v>-1.3534310711375099</v>
      </c>
      <c r="E481" s="307">
        <f t="shared" ca="1" si="212"/>
        <v>-5.3055796666468495</v>
      </c>
      <c r="F481" s="304">
        <f t="shared" ca="1" si="213"/>
        <v>5.4754863951485557</v>
      </c>
      <c r="G481" s="306">
        <f t="shared" ca="1" si="214"/>
        <v>27.624039126961357</v>
      </c>
      <c r="H481" s="307">
        <f t="shared" ca="1" si="215"/>
        <v>-92.917919571566046</v>
      </c>
      <c r="I481" s="304">
        <f t="shared" ca="1" si="216"/>
        <v>96.93723389490701</v>
      </c>
      <c r="J481" s="306">
        <f t="shared" ca="1" si="217"/>
        <v>1611.8698605781972</v>
      </c>
      <c r="K481" s="307">
        <f t="shared" ca="1" si="218"/>
        <v>2105.2971803038918</v>
      </c>
      <c r="L481" s="304">
        <f t="shared" ca="1" si="203"/>
        <v>2651.490272438482</v>
      </c>
      <c r="M481" s="306">
        <f t="shared" ca="1" si="219"/>
        <v>-1.2818229659587248</v>
      </c>
      <c r="N481" s="304">
        <f t="shared" ca="1" si="220"/>
        <v>-73.44304603237633</v>
      </c>
      <c r="P481" s="310">
        <f t="shared" ca="1" si="221"/>
        <v>23</v>
      </c>
      <c r="Q481" s="304">
        <f t="shared" ca="1" si="222"/>
        <v>0</v>
      </c>
      <c r="R481" s="306">
        <f t="shared" ca="1" si="223"/>
        <v>0</v>
      </c>
      <c r="S481" s="307">
        <f t="shared" ca="1" si="224"/>
        <v>4.2939999999999809</v>
      </c>
      <c r="T481" s="304">
        <f t="shared" ca="1" si="204"/>
        <v>42.124139999999812</v>
      </c>
      <c r="U481" s="311">
        <f t="shared" ca="1" si="205"/>
        <v>0</v>
      </c>
      <c r="V481" s="306">
        <f t="shared" ca="1" si="206"/>
        <v>0.99166325498033292</v>
      </c>
      <c r="W481" s="304">
        <f t="shared" ca="1" si="207"/>
        <v>20.412436066927526</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4.6917084356851921</v>
      </c>
      <c r="AH481" s="304">
        <f t="shared" ca="1" si="231"/>
        <v>-4.7033581836647036</v>
      </c>
    </row>
    <row r="482" spans="1:34" x14ac:dyDescent="0.2">
      <c r="A482" s="347">
        <f t="shared" ca="1" si="209"/>
        <v>0.1</v>
      </c>
      <c r="B482" s="304">
        <f t="shared" ca="1" si="210"/>
        <v>33.500000000000171</v>
      </c>
      <c r="D482" s="306">
        <f t="shared" ca="1" si="211"/>
        <v>-1.3546570294096927</v>
      </c>
      <c r="E482" s="307">
        <f t="shared" ca="1" si="212"/>
        <v>-5.2533921727654223</v>
      </c>
      <c r="F482" s="304">
        <f t="shared" ca="1" si="213"/>
        <v>5.4252396249568644</v>
      </c>
      <c r="G482" s="306">
        <f t="shared" ca="1" si="214"/>
        <v>27.488573424020387</v>
      </c>
      <c r="H482" s="307">
        <f t="shared" ca="1" si="215"/>
        <v>-93.443258788842584</v>
      </c>
      <c r="I482" s="304">
        <f t="shared" ca="1" si="216"/>
        <v>97.40258868205899</v>
      </c>
      <c r="J482" s="306">
        <f t="shared" ca="1" si="217"/>
        <v>1614.6254912057464</v>
      </c>
      <c r="K482" s="307">
        <f t="shared" ca="1" si="218"/>
        <v>2095.9791213858712</v>
      </c>
      <c r="L482" s="304">
        <f t="shared" ca="1" si="203"/>
        <v>2645.7785156994692</v>
      </c>
      <c r="M482" s="306">
        <f t="shared" ca="1" si="219"/>
        <v>-1.2846930569255164</v>
      </c>
      <c r="N482" s="304">
        <f t="shared" ca="1" si="220"/>
        <v>-73.607490131592101</v>
      </c>
      <c r="P482" s="310">
        <f t="shared" ca="1" si="221"/>
        <v>23</v>
      </c>
      <c r="Q482" s="304">
        <f t="shared" ca="1" si="222"/>
        <v>0</v>
      </c>
      <c r="R482" s="306">
        <f t="shared" ca="1" si="223"/>
        <v>0</v>
      </c>
      <c r="S482" s="307">
        <f t="shared" ca="1" si="224"/>
        <v>4.2939999999999809</v>
      </c>
      <c r="T482" s="304">
        <f t="shared" ca="1" si="204"/>
        <v>42.124139999999812</v>
      </c>
      <c r="U482" s="311">
        <f t="shared" ca="1" si="205"/>
        <v>0</v>
      </c>
      <c r="V482" s="306">
        <f t="shared" ca="1" si="206"/>
        <v>0.99259804038621391</v>
      </c>
      <c r="W482" s="304">
        <f t="shared" ca="1" si="207"/>
        <v>20.628316326220844</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4.6495361430626234</v>
      </c>
      <c r="AH482" s="304">
        <f t="shared" ca="1" si="231"/>
        <v>-4.7537112405513779</v>
      </c>
    </row>
    <row r="483" spans="1:34" x14ac:dyDescent="0.2">
      <c r="A483" s="347">
        <f t="shared" ca="1" si="209"/>
        <v>0.1</v>
      </c>
      <c r="B483" s="304">
        <f t="shared" ca="1" si="210"/>
        <v>33.600000000000172</v>
      </c>
      <c r="D483" s="306">
        <f t="shared" ca="1" si="211"/>
        <v>-1.3557619618401566</v>
      </c>
      <c r="E483" s="307">
        <f t="shared" ca="1" si="212"/>
        <v>-5.2012917232148643</v>
      </c>
      <c r="F483" s="304">
        <f t="shared" ca="1" si="213"/>
        <v>5.3750838214074506</v>
      </c>
      <c r="G483" s="306">
        <f t="shared" ca="1" si="214"/>
        <v>27.352997227836372</v>
      </c>
      <c r="H483" s="307">
        <f t="shared" ca="1" si="215"/>
        <v>-93.963387961164074</v>
      </c>
      <c r="I483" s="304">
        <f t="shared" ca="1" si="216"/>
        <v>97.863704888412315</v>
      </c>
      <c r="J483" s="306">
        <f t="shared" ca="1" si="217"/>
        <v>1617.3675697383392</v>
      </c>
      <c r="K483" s="307">
        <f t="shared" ca="1" si="218"/>
        <v>2086.6087890483709</v>
      </c>
      <c r="L483" s="304">
        <f t="shared" ca="1" si="203"/>
        <v>2640.0405478278567</v>
      </c>
      <c r="M483" s="306">
        <f t="shared" ca="1" si="219"/>
        <v>-1.2875220353550869</v>
      </c>
      <c r="N483" s="304">
        <f t="shared" ca="1" si="220"/>
        <v>-73.769578655940037</v>
      </c>
      <c r="P483" s="310">
        <f t="shared" ca="1" si="221"/>
        <v>23</v>
      </c>
      <c r="Q483" s="304">
        <f t="shared" ca="1" si="222"/>
        <v>0</v>
      </c>
      <c r="R483" s="306">
        <f t="shared" ca="1" si="223"/>
        <v>0</v>
      </c>
      <c r="S483" s="307">
        <f t="shared" ca="1" si="224"/>
        <v>4.2939999999999809</v>
      </c>
      <c r="T483" s="304">
        <f t="shared" ca="1" si="204"/>
        <v>42.124139999999812</v>
      </c>
      <c r="U483" s="311">
        <f t="shared" ca="1" si="205"/>
        <v>0</v>
      </c>
      <c r="V483" s="306">
        <f t="shared" ca="1" si="206"/>
        <v>0.99353886524655666</v>
      </c>
      <c r="W483" s="304">
        <f t="shared" ca="1" si="207"/>
        <v>20.843830701336231</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4.6072459917870026</v>
      </c>
      <c r="AH483" s="304">
        <f t="shared" ca="1" si="231"/>
        <v>-4.8039861029857791</v>
      </c>
    </row>
    <row r="484" spans="1:34" x14ac:dyDescent="0.2">
      <c r="A484" s="347">
        <f t="shared" ca="1" si="209"/>
        <v>0.1</v>
      </c>
      <c r="B484" s="304">
        <f t="shared" ca="1" si="210"/>
        <v>33.700000000000173</v>
      </c>
      <c r="D484" s="306">
        <f t="shared" ca="1" si="211"/>
        <v>-1.3567466731512539</v>
      </c>
      <c r="E484" s="307">
        <f t="shared" ca="1" si="212"/>
        <v>-5.1492853824226428</v>
      </c>
      <c r="F484" s="304">
        <f t="shared" ca="1" si="213"/>
        <v>5.3250259609450259</v>
      </c>
      <c r="G484" s="306">
        <f t="shared" ca="1" si="214"/>
        <v>27.217322560521247</v>
      </c>
      <c r="H484" s="307">
        <f t="shared" ca="1" si="215"/>
        <v>-94.478316499406333</v>
      </c>
      <c r="I484" s="304">
        <f t="shared" ca="1" si="216"/>
        <v>98.320572292503741</v>
      </c>
      <c r="J484" s="306">
        <f t="shared" ca="1" si="217"/>
        <v>1620.0960857277571</v>
      </c>
      <c r="K484" s="307">
        <f t="shared" ca="1" si="218"/>
        <v>2077.1867038253422</v>
      </c>
      <c r="L484" s="304">
        <f t="shared" ca="1" si="203"/>
        <v>2634.2771170739024</v>
      </c>
      <c r="M484" s="306">
        <f t="shared" ca="1" si="219"/>
        <v>-1.2903107780193857</v>
      </c>
      <c r="N484" s="304">
        <f t="shared" ca="1" si="220"/>
        <v>-73.929361840752435</v>
      </c>
      <c r="P484" s="310">
        <f t="shared" ca="1" si="221"/>
        <v>23</v>
      </c>
      <c r="Q484" s="304">
        <f t="shared" ca="1" si="222"/>
        <v>0</v>
      </c>
      <c r="R484" s="306">
        <f t="shared" ca="1" si="223"/>
        <v>0</v>
      </c>
      <c r="S484" s="307">
        <f t="shared" ca="1" si="224"/>
        <v>4.2939999999999809</v>
      </c>
      <c r="T484" s="304">
        <f t="shared" ca="1" si="204"/>
        <v>42.124139999999812</v>
      </c>
      <c r="U484" s="311">
        <f t="shared" ca="1" si="205"/>
        <v>0</v>
      </c>
      <c r="V484" s="306">
        <f t="shared" ca="1" si="206"/>
        <v>0.99448569160352818</v>
      </c>
      <c r="W484" s="304">
        <f t="shared" ca="1" si="207"/>
        <v>21.058949585533878</v>
      </c>
      <c r="Y484" s="314" t="str">
        <f t="shared" ca="1" si="225"/>
        <v/>
      </c>
      <c r="Z484" s="315" t="str">
        <f t="shared" ca="1" si="226"/>
        <v/>
      </c>
      <c r="AA484" s="316" t="str">
        <f t="shared" ca="1" si="227"/>
        <v/>
      </c>
      <c r="AC484" s="310" t="e">
        <f t="shared" ca="1" si="228"/>
        <v>#N/A</v>
      </c>
      <c r="AD484" s="323" t="e">
        <f t="shared" ca="1" si="229"/>
        <v>#N/A</v>
      </c>
      <c r="AE484" s="324" t="e">
        <f t="shared" ca="1" si="208"/>
        <v>#N/A</v>
      </c>
      <c r="AG484" s="306">
        <f t="shared" ca="1" si="230"/>
        <v>4.564850805833772</v>
      </c>
      <c r="AH484" s="304">
        <f t="shared" ca="1" si="231"/>
        <v>-4.8541757571812587</v>
      </c>
    </row>
    <row r="485" spans="1:34" x14ac:dyDescent="0.2">
      <c r="A485" s="347">
        <f t="shared" ca="1" si="209"/>
        <v>0.1</v>
      </c>
      <c r="B485" s="304">
        <f t="shared" ca="1" si="210"/>
        <v>33.800000000000175</v>
      </c>
      <c r="D485" s="306">
        <f t="shared" ca="1" si="211"/>
        <v>-1.3576119975981036</v>
      </c>
      <c r="E485" s="307">
        <f t="shared" ca="1" si="212"/>
        <v>-5.0973800974636196</v>
      </c>
      <c r="F485" s="304">
        <f t="shared" ca="1" si="213"/>
        <v>5.2750729088838701</v>
      </c>
      <c r="G485" s="306">
        <f t="shared" ca="1" si="214"/>
        <v>27.081561360761437</v>
      </c>
      <c r="H485" s="307">
        <f t="shared" ca="1" si="215"/>
        <v>-94.98805450915269</v>
      </c>
      <c r="I485" s="304">
        <f t="shared" ca="1" si="216"/>
        <v>98.7731819127563</v>
      </c>
      <c r="J485" s="306">
        <f t="shared" ca="1" si="217"/>
        <v>1622.8110299238213</v>
      </c>
      <c r="K485" s="307">
        <f t="shared" ca="1" si="218"/>
        <v>2067.7133852749143</v>
      </c>
      <c r="L485" s="304">
        <f t="shared" ca="1" si="203"/>
        <v>2628.4889732482156</v>
      </c>
      <c r="M485" s="306">
        <f t="shared" ca="1" si="219"/>
        <v>-1.2930601374029216</v>
      </c>
      <c r="N485" s="304">
        <f t="shared" ca="1" si="220"/>
        <v>-74.086888529793725</v>
      </c>
      <c r="P485" s="310">
        <f t="shared" ca="1" si="221"/>
        <v>23</v>
      </c>
      <c r="Q485" s="304">
        <f t="shared" ca="1" si="222"/>
        <v>0</v>
      </c>
      <c r="R485" s="306">
        <f t="shared" ca="1" si="223"/>
        <v>0</v>
      </c>
      <c r="S485" s="307">
        <f t="shared" ca="1" si="224"/>
        <v>4.2939999999999809</v>
      </c>
      <c r="T485" s="304">
        <f t="shared" ca="1" si="204"/>
        <v>42.124139999999812</v>
      </c>
      <c r="U485" s="311">
        <f t="shared" ca="1" si="205"/>
        <v>0</v>
      </c>
      <c r="V485" s="306">
        <f t="shared" ca="1" si="206"/>
        <v>0.995438481528229</v>
      </c>
      <c r="W485" s="304">
        <f t="shared" ca="1" si="207"/>
        <v>21.273643885285942</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4.5223630838160007</v>
      </c>
      <c r="AH485" s="304">
        <f t="shared" ca="1" si="231"/>
        <v>-4.9042733082286842</v>
      </c>
    </row>
    <row r="486" spans="1:34" x14ac:dyDescent="0.2">
      <c r="A486" s="347">
        <f t="shared" ca="1" si="209"/>
        <v>0.1</v>
      </c>
      <c r="B486" s="304">
        <f t="shared" ca="1" si="210"/>
        <v>33.900000000000176</v>
      </c>
      <c r="D486" s="306">
        <f t="shared" ca="1" si="211"/>
        <v>-1.3583587978642522</v>
      </c>
      <c r="E486" s="307">
        <f t="shared" ca="1" si="212"/>
        <v>-5.045582697182831</v>
      </c>
      <c r="F486" s="304">
        <f t="shared" ca="1" si="213"/>
        <v>5.2252314185924806</v>
      </c>
      <c r="G486" s="306">
        <f t="shared" ca="1" si="214"/>
        <v>26.94572548097501</v>
      </c>
      <c r="H486" s="307">
        <f t="shared" ca="1" si="215"/>
        <v>-95.492612778870978</v>
      </c>
      <c r="I486" s="304">
        <f t="shared" ca="1" si="216"/>
        <v>99.221525976128078</v>
      </c>
      <c r="J486" s="306">
        <f t="shared" ca="1" si="217"/>
        <v>1625.5123942659081</v>
      </c>
      <c r="K486" s="307">
        <f t="shared" ca="1" si="218"/>
        <v>2058.1893519105133</v>
      </c>
      <c r="L486" s="304">
        <f t="shared" ca="1" si="203"/>
        <v>2622.6768676735423</v>
      </c>
      <c r="M486" s="306">
        <f t="shared" ca="1" si="219"/>
        <v>-1.2957709424924426</v>
      </c>
      <c r="N486" s="304">
        <f t="shared" ca="1" si="220"/>
        <v>-74.242206220505864</v>
      </c>
      <c r="P486" s="310">
        <f t="shared" ca="1" si="221"/>
        <v>23</v>
      </c>
      <c r="Q486" s="304">
        <f t="shared" ca="1" si="222"/>
        <v>0</v>
      </c>
      <c r="R486" s="306">
        <f t="shared" ca="1" si="223"/>
        <v>0</v>
      </c>
      <c r="S486" s="307">
        <f t="shared" ca="1" si="224"/>
        <v>4.2939999999999809</v>
      </c>
      <c r="T486" s="304">
        <f t="shared" ca="1" si="204"/>
        <v>42.124139999999812</v>
      </c>
      <c r="U486" s="311">
        <f t="shared" ca="1" si="205"/>
        <v>0</v>
      </c>
      <c r="V486" s="306">
        <f t="shared" ca="1" si="206"/>
        <v>0.99639719712561048</v>
      </c>
      <c r="W486" s="304">
        <f t="shared" ca="1" si="207"/>
        <v>21.487885022724534</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4.4797950067760626</v>
      </c>
      <c r="AH486" s="304">
        <f t="shared" ca="1" si="231"/>
        <v>-4.9542719807373166</v>
      </c>
    </row>
    <row r="487" spans="1:34" x14ac:dyDescent="0.2">
      <c r="A487" s="347">
        <f t="shared" ca="1" si="209"/>
        <v>0.1</v>
      </c>
      <c r="B487" s="304">
        <f t="shared" ca="1" si="210"/>
        <v>34.000000000000178</v>
      </c>
      <c r="D487" s="306">
        <f t="shared" ca="1" si="211"/>
        <v>-1.3589879639766533</v>
      </c>
      <c r="E487" s="307">
        <f t="shared" ca="1" si="212"/>
        <v>-4.993899891402255</v>
      </c>
      <c r="F487" s="304">
        <f t="shared" ca="1" si="213"/>
        <v>5.1755081307617381</v>
      </c>
      <c r="G487" s="306">
        <f t="shared" ca="1" si="214"/>
        <v>26.809826684577345</v>
      </c>
      <c r="H487" s="307">
        <f t="shared" ca="1" si="215"/>
        <v>-95.992002768011204</v>
      </c>
      <c r="I487" s="304">
        <f t="shared" ca="1" si="216"/>
        <v>99.665597887490478</v>
      </c>
      <c r="J487" s="306">
        <f t="shared" ca="1" si="217"/>
        <v>1628.2001718741858</v>
      </c>
      <c r="K487" s="307">
        <f t="shared" ca="1" si="218"/>
        <v>2048.6151211331694</v>
      </c>
      <c r="L487" s="304">
        <f t="shared" ca="1" si="203"/>
        <v>2616.8415531374071</v>
      </c>
      <c r="M487" s="306">
        <f t="shared" ca="1" si="219"/>
        <v>-1.2984439995381063</v>
      </c>
      <c r="N487" s="304">
        <f t="shared" ca="1" si="220"/>
        <v>-74.395361107620104</v>
      </c>
      <c r="P487" s="310">
        <f t="shared" ca="1" si="221"/>
        <v>23</v>
      </c>
      <c r="Q487" s="304">
        <f t="shared" ca="1" si="222"/>
        <v>0</v>
      </c>
      <c r="R487" s="306">
        <f t="shared" ca="1" si="223"/>
        <v>0</v>
      </c>
      <c r="S487" s="307">
        <f t="shared" ca="1" si="224"/>
        <v>4.2939999999999809</v>
      </c>
      <c r="T487" s="304">
        <f t="shared" ca="1" si="204"/>
        <v>42.124139999999812</v>
      </c>
      <c r="U487" s="311">
        <f t="shared" ca="1" si="205"/>
        <v>0</v>
      </c>
      <c r="V487" s="306">
        <f t="shared" ca="1" si="206"/>
        <v>0.99736180053932055</v>
      </c>
      <c r="W487" s="304">
        <f t="shared" ca="1" si="207"/>
        <v>21.701644937789858</v>
      </c>
      <c r="Y487" s="314" t="str">
        <f t="shared" ca="1" si="225"/>
        <v/>
      </c>
      <c r="Z487" s="315" t="str">
        <f t="shared" ca="1" si="226"/>
        <v/>
      </c>
      <c r="AA487" s="316" t="str">
        <f t="shared" ca="1" si="227"/>
        <v/>
      </c>
      <c r="AC487" s="310">
        <f t="shared" ca="1" si="228"/>
        <v>34.000000000000178</v>
      </c>
      <c r="AD487" s="323">
        <f t="shared" ca="1" si="229"/>
        <v>1628.2001718741858</v>
      </c>
      <c r="AE487" s="324" t="e">
        <f t="shared" ca="1" si="208"/>
        <v>#N/A</v>
      </c>
      <c r="AG487" s="306">
        <f t="shared" ca="1" si="230"/>
        <v>4.4371584456661211</v>
      </c>
      <c r="AH487" s="304">
        <f t="shared" ca="1" si="231"/>
        <v>-5.0041651194048971</v>
      </c>
    </row>
    <row r="488" spans="1:34" x14ac:dyDescent="0.2">
      <c r="A488" s="347">
        <f t="shared" ca="1" si="209"/>
        <v>0.1</v>
      </c>
      <c r="B488" s="304">
        <f t="shared" ca="1" si="210"/>
        <v>34.100000000000179</v>
      </c>
      <c r="D488" s="306">
        <f t="shared" ca="1" si="211"/>
        <v>-1.3595004122396608</v>
      </c>
      <c r="E488" s="307">
        <f t="shared" ca="1" si="212"/>
        <v>-4.942338270209925</v>
      </c>
      <c r="F488" s="304">
        <f t="shared" ca="1" si="213"/>
        <v>5.1259095727550097</v>
      </c>
      <c r="G488" s="306">
        <f t="shared" ca="1" si="214"/>
        <v>26.673876643353378</v>
      </c>
      <c r="H488" s="307">
        <f t="shared" ca="1" si="215"/>
        <v>-96.486236595032196</v>
      </c>
      <c r="I488" s="304">
        <f t="shared" ca="1" si="216"/>
        <v>100.10539219970802</v>
      </c>
      <c r="J488" s="306">
        <f t="shared" ca="1" si="217"/>
        <v>1630.8743570405823</v>
      </c>
      <c r="K488" s="307">
        <f t="shared" ca="1" si="218"/>
        <v>2038.9912091650172</v>
      </c>
      <c r="L488" s="304">
        <f t="shared" ca="1" si="203"/>
        <v>2610.9837838456124</v>
      </c>
      <c r="M488" s="306">
        <f t="shared" ca="1" si="219"/>
        <v>-1.301080092787223</v>
      </c>
      <c r="N488" s="304">
        <f t="shared" ca="1" si="220"/>
        <v>-74.546398125197427</v>
      </c>
      <c r="P488" s="310">
        <f t="shared" ca="1" si="221"/>
        <v>23</v>
      </c>
      <c r="Q488" s="304">
        <f t="shared" ca="1" si="222"/>
        <v>0</v>
      </c>
      <c r="R488" s="306">
        <f t="shared" ca="1" si="223"/>
        <v>0</v>
      </c>
      <c r="S488" s="307">
        <f t="shared" ca="1" si="224"/>
        <v>4.2939999999999809</v>
      </c>
      <c r="T488" s="304">
        <f t="shared" ca="1" si="204"/>
        <v>42.124139999999812</v>
      </c>
      <c r="U488" s="311">
        <f t="shared" ca="1" si="205"/>
        <v>0</v>
      </c>
      <c r="V488" s="306">
        <f t="shared" ca="1" si="206"/>
        <v>0.99833225395648417</v>
      </c>
      <c r="W488" s="304">
        <f t="shared" ca="1" si="207"/>
        <v>21.91489609008315</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4.3944649685350932</v>
      </c>
      <c r="AH488" s="304">
        <f t="shared" ca="1" si="231"/>
        <v>-5.0539461895179212</v>
      </c>
    </row>
    <row r="489" spans="1:34" x14ac:dyDescent="0.2">
      <c r="A489" s="347">
        <f t="shared" ca="1" si="209"/>
        <v>0.1</v>
      </c>
      <c r="B489" s="304">
        <f t="shared" ca="1" si="210"/>
        <v>34.20000000000018</v>
      </c>
      <c r="D489" s="306">
        <f t="shared" ca="1" si="211"/>
        <v>-1.359897084187746</v>
      </c>
      <c r="E489" s="307">
        <f t="shared" ca="1" si="212"/>
        <v>-4.8909043033297275</v>
      </c>
      <c r="F489" s="304">
        <f t="shared" ca="1" si="213"/>
        <v>5.0764421580385983</v>
      </c>
      <c r="G489" s="306">
        <f t="shared" ca="1" si="214"/>
        <v>26.537886934934605</v>
      </c>
      <c r="H489" s="307">
        <f t="shared" ca="1" si="215"/>
        <v>-96.975327025365175</v>
      </c>
      <c r="I489" s="304">
        <f t="shared" ca="1" si="216"/>
        <v>100.54090458439239</v>
      </c>
      <c r="J489" s="306">
        <f t="shared" ca="1" si="217"/>
        <v>1633.5349452194966</v>
      </c>
      <c r="K489" s="307">
        <f t="shared" ca="1" si="218"/>
        <v>2029.3181309839972</v>
      </c>
      <c r="L489" s="304">
        <f t="shared" ca="1" si="203"/>
        <v>2605.1043153765736</v>
      </c>
      <c r="M489" s="306">
        <f t="shared" ca="1" si="219"/>
        <v>-1.3036799851916125</v>
      </c>
      <c r="N489" s="304">
        <f t="shared" ca="1" si="220"/>
        <v>-74.695360987157059</v>
      </c>
      <c r="P489" s="310">
        <f t="shared" ca="1" si="221"/>
        <v>23</v>
      </c>
      <c r="Q489" s="304">
        <f t="shared" ca="1" si="222"/>
        <v>0</v>
      </c>
      <c r="R489" s="306">
        <f t="shared" ca="1" si="223"/>
        <v>0</v>
      </c>
      <c r="S489" s="307">
        <f t="shared" ca="1" si="224"/>
        <v>4.2939999999999809</v>
      </c>
      <c r="T489" s="304">
        <f t="shared" ca="1" si="204"/>
        <v>42.124139999999812</v>
      </c>
      <c r="U489" s="311">
        <f t="shared" ca="1" si="205"/>
        <v>0</v>
      </c>
      <c r="V489" s="306">
        <f t="shared" ca="1" si="206"/>
        <v>0.9993085196124174</v>
      </c>
      <c r="W489" s="304">
        <f t="shared" ca="1" si="207"/>
        <v>22.127611460428941</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4.3517258474386553</v>
      </c>
      <c r="AH489" s="304">
        <f t="shared" ca="1" si="231"/>
        <v>-5.1036087773831502</v>
      </c>
    </row>
    <row r="490" spans="1:34" x14ac:dyDescent="0.2">
      <c r="A490" s="347">
        <f t="shared" ca="1" si="209"/>
        <v>0.1</v>
      </c>
      <c r="B490" s="304">
        <f t="shared" ca="1" si="210"/>
        <v>34.300000000000182</v>
      </c>
      <c r="D490" s="306">
        <f t="shared" ca="1" si="211"/>
        <v>-1.3601789455566757</v>
      </c>
      <c r="E490" s="307">
        <f t="shared" ca="1" si="212"/>
        <v>-4.8396043395702257</v>
      </c>
      <c r="F490" s="304">
        <f t="shared" ca="1" si="213"/>
        <v>5.0271121856909691</v>
      </c>
      <c r="G490" s="306">
        <f t="shared" ca="1" si="214"/>
        <v>26.401869040378937</v>
      </c>
      <c r="H490" s="307">
        <f t="shared" ca="1" si="215"/>
        <v>-97.459287459322198</v>
      </c>
      <c r="I490" s="304">
        <f t="shared" ca="1" si="216"/>
        <v>100.9721318033056</v>
      </c>
      <c r="J490" s="306">
        <f t="shared" ca="1" si="217"/>
        <v>1636.1819330182623</v>
      </c>
      <c r="K490" s="307">
        <f t="shared" ca="1" si="218"/>
        <v>2019.5964002597627</v>
      </c>
      <c r="L490" s="304">
        <f t="shared" ca="1" si="203"/>
        <v>2599.2039046364889</v>
      </c>
      <c r="M490" s="306">
        <f t="shared" ca="1" si="219"/>
        <v>-1.3062444190895781</v>
      </c>
      <c r="N490" s="304">
        <f t="shared" ca="1" si="220"/>
        <v>-74.842292226350764</v>
      </c>
      <c r="P490" s="310">
        <f t="shared" ca="1" si="221"/>
        <v>23</v>
      </c>
      <c r="Q490" s="304">
        <f t="shared" ca="1" si="222"/>
        <v>0</v>
      </c>
      <c r="R490" s="306">
        <f t="shared" ca="1" si="223"/>
        <v>0</v>
      </c>
      <c r="S490" s="307">
        <f t="shared" ca="1" si="224"/>
        <v>4.2939999999999809</v>
      </c>
      <c r="T490" s="304">
        <f t="shared" ca="1" si="204"/>
        <v>42.124139999999812</v>
      </c>
      <c r="U490" s="311">
        <f t="shared" ca="1" si="205"/>
        <v>0</v>
      </c>
      <c r="V490" s="306">
        <f t="shared" ca="1" si="206"/>
        <v>1.000290559795272</v>
      </c>
      <c r="W490" s="304">
        <f t="shared" ca="1" si="207"/>
        <v>22.339764552151379</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4.3089520650880422</v>
      </c>
      <c r="AH490" s="304">
        <f t="shared" ca="1" si="231"/>
        <v>-5.1531465906914393</v>
      </c>
    </row>
    <row r="491" spans="1:34" x14ac:dyDescent="0.2">
      <c r="A491" s="347">
        <f t="shared" ca="1" si="209"/>
        <v>0.1</v>
      </c>
      <c r="B491" s="304">
        <f t="shared" ca="1" si="210"/>
        <v>34.400000000000183</v>
      </c>
      <c r="D491" s="306">
        <f t="shared" ca="1" si="211"/>
        <v>-1.360346985272886</v>
      </c>
      <c r="E491" s="307">
        <f t="shared" ca="1" si="212"/>
        <v>-4.7884446063508799</v>
      </c>
      <c r="F491" s="304">
        <f t="shared" ca="1" si="213"/>
        <v>4.9779258399891679</v>
      </c>
      <c r="G491" s="306">
        <f t="shared" ca="1" si="214"/>
        <v>26.265834341851647</v>
      </c>
      <c r="H491" s="307">
        <f t="shared" ca="1" si="215"/>
        <v>-97.938131919957286</v>
      </c>
      <c r="I491" s="304">
        <f t="shared" ca="1" si="216"/>
        <v>101.39907168038842</v>
      </c>
      <c r="J491" s="306">
        <f t="shared" ca="1" si="217"/>
        <v>1638.8153181873738</v>
      </c>
      <c r="K491" s="307">
        <f t="shared" ca="1" si="218"/>
        <v>2009.8265292907988</v>
      </c>
      <c r="L491" s="304">
        <f t="shared" ca="1" si="203"/>
        <v>2593.283309815316</v>
      </c>
      <c r="M491" s="306">
        <f t="shared" ca="1" si="219"/>
        <v>-1.3087741168634601</v>
      </c>
      <c r="N491" s="304">
        <f t="shared" ca="1" si="220"/>
        <v>-74.987233232237855</v>
      </c>
      <c r="P491" s="310">
        <f t="shared" ca="1" si="221"/>
        <v>23</v>
      </c>
      <c r="Q491" s="304">
        <f t="shared" ca="1" si="222"/>
        <v>0</v>
      </c>
      <c r="R491" s="306">
        <f t="shared" ca="1" si="223"/>
        <v>0</v>
      </c>
      <c r="S491" s="307">
        <f t="shared" ca="1" si="224"/>
        <v>4.2939999999999809</v>
      </c>
      <c r="T491" s="304">
        <f t="shared" ca="1" si="204"/>
        <v>42.124139999999812</v>
      </c>
      <c r="U491" s="311">
        <f t="shared" ca="1" si="205"/>
        <v>0</v>
      </c>
      <c r="V491" s="306">
        <f t="shared" ca="1" si="206"/>
        <v>1.001278336850612</v>
      </c>
      <c r="W491" s="304">
        <f t="shared" ca="1" si="207"/>
        <v>22.551329392069572</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4.266154321252432</v>
      </c>
      <c r="AH491" s="304">
        <f t="shared" ca="1" si="231"/>
        <v>-5.2025534588149691</v>
      </c>
    </row>
    <row r="492" spans="1:34" x14ac:dyDescent="0.2">
      <c r="A492" s="347">
        <f t="shared" ca="1" si="209"/>
        <v>0.1</v>
      </c>
      <c r="B492" s="304">
        <f t="shared" ca="1" si="210"/>
        <v>34.500000000000185</v>
      </c>
      <c r="D492" s="306">
        <f t="shared" ca="1" si="211"/>
        <v>-1.3604022144608494</v>
      </c>
      <c r="E492" s="307">
        <f t="shared" ca="1" si="212"/>
        <v>-4.7374312093039697</v>
      </c>
      <c r="F492" s="304">
        <f t="shared" ca="1" si="213"/>
        <v>4.9288891900708478</v>
      </c>
      <c r="G492" s="306">
        <f t="shared" ca="1" si="214"/>
        <v>26.129794120405563</v>
      </c>
      <c r="H492" s="307">
        <f t="shared" ca="1" si="215"/>
        <v>-98.411875040887679</v>
      </c>
      <c r="I492" s="304">
        <f t="shared" ca="1" si="216"/>
        <v>101.82172307439151</v>
      </c>
      <c r="J492" s="306">
        <f t="shared" ca="1" si="217"/>
        <v>1641.4350996104868</v>
      </c>
      <c r="K492" s="307">
        <f t="shared" ca="1" si="218"/>
        <v>2000.0090289427565</v>
      </c>
      <c r="L492" s="304">
        <f t="shared" ca="1" si="203"/>
        <v>2587.3432903435596</v>
      </c>
      <c r="M492" s="306">
        <f t="shared" ca="1" si="219"/>
        <v>-1.3112697815737062</v>
      </c>
      <c r="N492" s="304">
        <f t="shared" ca="1" si="220"/>
        <v>-75.130224287214688</v>
      </c>
      <c r="P492" s="310">
        <f t="shared" ca="1" si="221"/>
        <v>23</v>
      </c>
      <c r="Q492" s="304">
        <f t="shared" ca="1" si="222"/>
        <v>0</v>
      </c>
      <c r="R492" s="306">
        <f t="shared" ca="1" si="223"/>
        <v>0</v>
      </c>
      <c r="S492" s="307">
        <f t="shared" ca="1" si="224"/>
        <v>4.2939999999999809</v>
      </c>
      <c r="T492" s="304">
        <f t="shared" ca="1" si="204"/>
        <v>42.124139999999812</v>
      </c>
      <c r="U492" s="311">
        <f t="shared" ca="1" si="205"/>
        <v>0</v>
      </c>
      <c r="V492" s="306">
        <f t="shared" ca="1" si="206"/>
        <v>1.0022718131859225</v>
      </c>
      <c r="W492" s="304">
        <f t="shared" ca="1" si="207"/>
        <v>22.762280531217041</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4.2233430389288715</v>
      </c>
      <c r="AH492" s="304">
        <f t="shared" ca="1" si="231"/>
        <v>-5.2518233330390478</v>
      </c>
    </row>
    <row r="493" spans="1:34" x14ac:dyDescent="0.2">
      <c r="A493" s="347">
        <f t="shared" ca="1" si="209"/>
        <v>0.1</v>
      </c>
      <c r="B493" s="304">
        <f t="shared" ca="1" si="210"/>
        <v>34.600000000000186</v>
      </c>
      <c r="D493" s="306">
        <f t="shared" ca="1" si="211"/>
        <v>-1.360345665468188</v>
      </c>
      <c r="E493" s="307">
        <f t="shared" ca="1" si="212"/>
        <v>-4.6865701319505577</v>
      </c>
      <c r="F493" s="304">
        <f t="shared" ca="1" si="213"/>
        <v>4.8800081896702956</v>
      </c>
      <c r="G493" s="306">
        <f t="shared" ca="1" si="214"/>
        <v>25.993759553858744</v>
      </c>
      <c r="H493" s="307">
        <f t="shared" ca="1" si="215"/>
        <v>-98.880532054082735</v>
      </c>
      <c r="I493" s="304">
        <f t="shared" ca="1" si="216"/>
        <v>102.24008585208792</v>
      </c>
      <c r="J493" s="306">
        <f t="shared" ca="1" si="217"/>
        <v>1644.0412772942</v>
      </c>
      <c r="K493" s="307">
        <f t="shared" ca="1" si="218"/>
        <v>1990.144408588008</v>
      </c>
      <c r="L493" s="304">
        <f t="shared" ca="1" si="203"/>
        <v>2581.384606849831</v>
      </c>
      <c r="M493" s="306">
        <f t="shared" ca="1" si="219"/>
        <v>-1.3137320975703453</v>
      </c>
      <c r="N493" s="304">
        <f t="shared" ca="1" si="220"/>
        <v>-75.271304601649661</v>
      </c>
      <c r="P493" s="310">
        <f t="shared" ca="1" si="221"/>
        <v>23</v>
      </c>
      <c r="Q493" s="304">
        <f t="shared" ca="1" si="222"/>
        <v>0</v>
      </c>
      <c r="R493" s="306">
        <f t="shared" ca="1" si="223"/>
        <v>0</v>
      </c>
      <c r="S493" s="307">
        <f t="shared" ca="1" si="224"/>
        <v>4.2939999999999809</v>
      </c>
      <c r="T493" s="304">
        <f t="shared" ca="1" si="204"/>
        <v>42.124139999999812</v>
      </c>
      <c r="U493" s="311">
        <f t="shared" ca="1" si="205"/>
        <v>0</v>
      </c>
      <c r="V493" s="306">
        <f t="shared" ca="1" si="206"/>
        <v>1.0032709512750446</v>
      </c>
      <c r="W493" s="304">
        <f t="shared" ca="1" si="207"/>
        <v>22.972593045290115</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4.1805283702929401</v>
      </c>
      <c r="AH493" s="304">
        <f t="shared" ca="1" si="231"/>
        <v>-5.3009502867296554</v>
      </c>
    </row>
    <row r="494" spans="1:34" x14ac:dyDescent="0.2">
      <c r="A494" s="347">
        <f t="shared" ca="1" si="209"/>
        <v>0.1</v>
      </c>
      <c r="B494" s="304">
        <f t="shared" ca="1" si="210"/>
        <v>34.700000000000188</v>
      </c>
      <c r="D494" s="306">
        <f t="shared" ca="1" si="211"/>
        <v>-1.36017839090835</v>
      </c>
      <c r="E494" s="307">
        <f t="shared" ca="1" si="212"/>
        <v>-4.6358672354488988</v>
      </c>
      <c r="F494" s="304">
        <f t="shared" ca="1" si="213"/>
        <v>4.8312886769269587</v>
      </c>
      <c r="G494" s="306">
        <f t="shared" ca="1" si="214"/>
        <v>25.857741714767908</v>
      </c>
      <c r="H494" s="307">
        <f t="shared" ca="1" si="215"/>
        <v>-99.344118777627628</v>
      </c>
      <c r="I494" s="304">
        <f t="shared" ca="1" si="216"/>
        <v>102.65416086204705</v>
      </c>
      <c r="J494" s="306">
        <f t="shared" ca="1" si="217"/>
        <v>1646.6338523576312</v>
      </c>
      <c r="K494" s="307">
        <f t="shared" ca="1" si="218"/>
        <v>1980.2331760464224</v>
      </c>
      <c r="L494" s="304">
        <f t="shared" ca="1" si="203"/>
        <v>2575.4080211191845</v>
      </c>
      <c r="M494" s="306">
        <f t="shared" ca="1" si="219"/>
        <v>-1.3161617310827338</v>
      </c>
      <c r="N494" s="304">
        <f t="shared" ca="1" si="220"/>
        <v>-75.410512347673063</v>
      </c>
      <c r="P494" s="310">
        <f t="shared" ca="1" si="221"/>
        <v>23</v>
      </c>
      <c r="Q494" s="304">
        <f t="shared" ca="1" si="222"/>
        <v>0</v>
      </c>
      <c r="R494" s="306">
        <f t="shared" ca="1" si="223"/>
        <v>0</v>
      </c>
      <c r="S494" s="307">
        <f t="shared" ca="1" si="224"/>
        <v>4.2939999999999809</v>
      </c>
      <c r="T494" s="304">
        <f t="shared" ca="1" si="204"/>
        <v>42.124139999999812</v>
      </c>
      <c r="U494" s="311">
        <f t="shared" ca="1" si="205"/>
        <v>0</v>
      </c>
      <c r="V494" s="306">
        <f t="shared" ca="1" si="206"/>
        <v>1.0042757136625435</v>
      </c>
      <c r="W494" s="304">
        <f t="shared" ca="1" si="207"/>
        <v>23.182242534830987</v>
      </c>
      <c r="Y494" s="314" t="str">
        <f t="shared" ca="1" si="225"/>
        <v/>
      </c>
      <c r="Z494" s="315" t="str">
        <f t="shared" ca="1" si="226"/>
        <v/>
      </c>
      <c r="AA494" s="316" t="str">
        <f t="shared" ca="1" si="227"/>
        <v/>
      </c>
      <c r="AC494" s="310" t="e">
        <f t="shared" ca="1" si="228"/>
        <v>#N/A</v>
      </c>
      <c r="AD494" s="323" t="e">
        <f t="shared" ca="1" si="229"/>
        <v>#N/A</v>
      </c>
      <c r="AE494" s="324" t="e">
        <f t="shared" ca="1" si="208"/>
        <v>#N/A</v>
      </c>
      <c r="AG494" s="306">
        <f t="shared" ca="1" si="230"/>
        <v>4.1377202024426047</v>
      </c>
      <c r="AH494" s="304">
        <f t="shared" ca="1" si="231"/>
        <v>-5.3499285154378704</v>
      </c>
    </row>
    <row r="495" spans="1:34" x14ac:dyDescent="0.2">
      <c r="A495" s="347">
        <f t="shared" ca="1" si="209"/>
        <v>0.1</v>
      </c>
      <c r="B495" s="304">
        <f t="shared" ca="1" si="210"/>
        <v>34.800000000000189</v>
      </c>
      <c r="D495" s="306">
        <f t="shared" ca="1" si="211"/>
        <v>-1.3599014627206512</v>
      </c>
      <c r="E495" s="307">
        <f t="shared" ca="1" si="212"/>
        <v>-4.5853282584135178</v>
      </c>
      <c r="F495" s="304">
        <f t="shared" ca="1" si="213"/>
        <v>4.7827363742647693</v>
      </c>
      <c r="G495" s="306">
        <f t="shared" ca="1" si="214"/>
        <v>25.721751568495844</v>
      </c>
      <c r="H495" s="307">
        <f t="shared" ca="1" si="215"/>
        <v>-99.802651603468973</v>
      </c>
      <c r="I495" s="304">
        <f t="shared" ca="1" si="216"/>
        <v>103.06394990895132</v>
      </c>
      <c r="J495" s="306">
        <f t="shared" ca="1" si="217"/>
        <v>1649.2128270217945</v>
      </c>
      <c r="K495" s="307">
        <f t="shared" ca="1" si="218"/>
        <v>1970.2758375273675</v>
      </c>
      <c r="L495" s="304">
        <f t="shared" ca="1" si="203"/>
        <v>2569.4142960521935</v>
      </c>
      <c r="M495" s="306">
        <f t="shared" ca="1" si="219"/>
        <v>-1.3185593307883969</v>
      </c>
      <c r="N495" s="304">
        <f t="shared" ca="1" si="220"/>
        <v>-75.547884691769369</v>
      </c>
      <c r="P495" s="310">
        <f t="shared" ca="1" si="221"/>
        <v>23</v>
      </c>
      <c r="Q495" s="304">
        <f t="shared" ca="1" si="222"/>
        <v>0</v>
      </c>
      <c r="R495" s="306">
        <f t="shared" ca="1" si="223"/>
        <v>0</v>
      </c>
      <c r="S495" s="307">
        <f t="shared" ca="1" si="224"/>
        <v>4.2939999999999809</v>
      </c>
      <c r="T495" s="304">
        <f t="shared" ca="1" si="204"/>
        <v>42.124139999999812</v>
      </c>
      <c r="U495" s="311">
        <f t="shared" ca="1" si="205"/>
        <v>0</v>
      </c>
      <c r="V495" s="306">
        <f t="shared" ca="1" si="206"/>
        <v>1.0052860629680052</v>
      </c>
      <c r="W495" s="304">
        <f t="shared" ca="1" si="207"/>
        <v>23.391205125150531</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4.0949281629469141</v>
      </c>
      <c r="AH495" s="304">
        <f t="shared" ca="1" si="231"/>
        <v>-5.3987523369424988</v>
      </c>
    </row>
    <row r="496" spans="1:34" x14ac:dyDescent="0.2">
      <c r="A496" s="347">
        <f t="shared" ca="1" si="209"/>
        <v>0.1</v>
      </c>
      <c r="B496" s="304">
        <f t="shared" ca="1" si="210"/>
        <v>34.90000000000019</v>
      </c>
      <c r="D496" s="306">
        <f t="shared" ca="1" si="211"/>
        <v>-1.3595159712475224</v>
      </c>
      <c r="E496" s="307">
        <f t="shared" ca="1" si="212"/>
        <v>-4.5349588168033677</v>
      </c>
      <c r="F496" s="304">
        <f t="shared" ca="1" si="213"/>
        <v>4.7343568883407698</v>
      </c>
      <c r="G496" s="306">
        <f t="shared" ca="1" si="214"/>
        <v>25.585799971371092</v>
      </c>
      <c r="H496" s="307">
        <f t="shared" ca="1" si="215"/>
        <v>-100.25614748514931</v>
      </c>
      <c r="I496" s="304">
        <f t="shared" ca="1" si="216"/>
        <v>103.4694557284372</v>
      </c>
      <c r="J496" s="306">
        <f t="shared" ca="1" si="217"/>
        <v>1651.7782045987879</v>
      </c>
      <c r="K496" s="307">
        <f t="shared" ca="1" si="218"/>
        <v>1960.2728975729365</v>
      </c>
      <c r="L496" s="304">
        <f t="shared" ca="1" si="203"/>
        <v>2563.4041956247538</v>
      </c>
      <c r="M496" s="306">
        <f t="shared" ca="1" si="219"/>
        <v>-1.3209255283617658</v>
      </c>
      <c r="N496" s="304">
        <f t="shared" ca="1" si="220"/>
        <v>-75.683457826217506</v>
      </c>
      <c r="P496" s="310">
        <f t="shared" ca="1" si="221"/>
        <v>23</v>
      </c>
      <c r="Q496" s="304">
        <f t="shared" ca="1" si="222"/>
        <v>0</v>
      </c>
      <c r="R496" s="306">
        <f t="shared" ca="1" si="223"/>
        <v>0</v>
      </c>
      <c r="S496" s="307">
        <f t="shared" ca="1" si="224"/>
        <v>4.2939999999999809</v>
      </c>
      <c r="T496" s="304">
        <f t="shared" ca="1" si="204"/>
        <v>42.124139999999812</v>
      </c>
      <c r="U496" s="311">
        <f t="shared" ca="1" si="205"/>
        <v>0</v>
      </c>
      <c r="V496" s="306">
        <f t="shared" ca="1" si="206"/>
        <v>1.00630196189026</v>
      </c>
      <c r="W496" s="304">
        <f t="shared" ca="1" si="207"/>
        <v>23.599457465996231</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4.0521616252105517</v>
      </c>
      <c r="AH496" s="304">
        <f t="shared" ca="1" si="231"/>
        <v>-5.4474161912320991</v>
      </c>
    </row>
    <row r="497" spans="1:34" x14ac:dyDescent="0.2">
      <c r="A497" s="347">
        <f t="shared" ca="1" si="209"/>
        <v>0.1</v>
      </c>
      <c r="B497" s="304">
        <f t="shared" ca="1" si="210"/>
        <v>35.000000000000192</v>
      </c>
      <c r="D497" s="306">
        <f t="shared" ca="1" si="211"/>
        <v>-1.3590230243287624</v>
      </c>
      <c r="E497" s="307">
        <f t="shared" ca="1" si="212"/>
        <v>-4.4847644038773931</v>
      </c>
      <c r="F497" s="304">
        <f t="shared" ca="1" si="213"/>
        <v>4.6861557100614402</v>
      </c>
      <c r="G497" s="306">
        <f t="shared" ca="1" si="214"/>
        <v>25.449897668938217</v>
      </c>
      <c r="H497" s="307">
        <f t="shared" ca="1" si="215"/>
        <v>-100.70462392553705</v>
      </c>
      <c r="I497" s="304">
        <f t="shared" ca="1" si="216"/>
        <v>103.87068196244442</v>
      </c>
      <c r="J497" s="306">
        <f t="shared" ca="1" si="217"/>
        <v>1654.3299894808033</v>
      </c>
      <c r="K497" s="307">
        <f t="shared" ca="1" si="218"/>
        <v>1950.2248590024021</v>
      </c>
      <c r="L497" s="304">
        <f t="shared" ca="1" si="203"/>
        <v>2557.3784848485948</v>
      </c>
      <c r="M497" s="306">
        <f t="shared" ca="1" si="219"/>
        <v>-1.323260939003573</v>
      </c>
      <c r="N497" s="304">
        <f t="shared" ca="1" si="220"/>
        <v>-75.817266999422998</v>
      </c>
      <c r="P497" s="310">
        <f t="shared" ca="1" si="221"/>
        <v>23</v>
      </c>
      <c r="Q497" s="304">
        <f t="shared" ca="1" si="222"/>
        <v>0</v>
      </c>
      <c r="R497" s="306">
        <f t="shared" ca="1" si="223"/>
        <v>0</v>
      </c>
      <c r="S497" s="307">
        <f t="shared" ca="1" si="224"/>
        <v>4.2939999999999809</v>
      </c>
      <c r="T497" s="304">
        <f t="shared" ca="1" si="204"/>
        <v>42.124139999999812</v>
      </c>
      <c r="U497" s="311">
        <f t="shared" ca="1" si="205"/>
        <v>0</v>
      </c>
      <c r="V497" s="306">
        <f t="shared" ca="1" si="206"/>
        <v>1.0073233732115381</v>
      </c>
      <c r="W497" s="304">
        <f t="shared" ca="1" si="207"/>
        <v>23.806976730971126</v>
      </c>
      <c r="Y497" s="314" t="str">
        <f t="shared" ca="1" si="225"/>
        <v/>
      </c>
      <c r="Z497" s="315" t="str">
        <f t="shared" ca="1" si="226"/>
        <v/>
      </c>
      <c r="AA497" s="316" t="str">
        <f t="shared" ca="1" si="227"/>
        <v/>
      </c>
      <c r="AC497" s="310">
        <f t="shared" ca="1" si="228"/>
        <v>35.000000000000192</v>
      </c>
      <c r="AD497" s="323">
        <f t="shared" ca="1" si="229"/>
        <v>1654.3299894808033</v>
      </c>
      <c r="AE497" s="324" t="e">
        <f t="shared" ca="1" si="208"/>
        <v>#N/A</v>
      </c>
      <c r="AG497" s="306">
        <f t="shared" ca="1" si="230"/>
        <v>4.0094297136647548</v>
      </c>
      <c r="AH497" s="304">
        <f t="shared" ca="1" si="231"/>
        <v>-5.4959146404276513</v>
      </c>
    </row>
    <row r="498" spans="1:34" x14ac:dyDescent="0.2">
      <c r="A498" s="347">
        <f t="shared" ca="1" si="209"/>
        <v>0.1</v>
      </c>
      <c r="B498" s="304">
        <f t="shared" ca="1" si="210"/>
        <v>35.100000000000193</v>
      </c>
      <c r="D498" s="306">
        <f t="shared" ca="1" si="211"/>
        <v>-1.3584237464126809</v>
      </c>
      <c r="E498" s="307">
        <f t="shared" ca="1" si="212"/>
        <v>-4.434750390215795</v>
      </c>
      <c r="F498" s="304">
        <f t="shared" ca="1" si="213"/>
        <v>4.6381382146651271</v>
      </c>
      <c r="G498" s="306">
        <f t="shared" ca="1" si="214"/>
        <v>25.314055294296949</v>
      </c>
      <c r="H498" s="307">
        <f t="shared" ca="1" si="215"/>
        <v>-101.14809896455863</v>
      </c>
      <c r="I498" s="304">
        <f t="shared" ca="1" si="216"/>
        <v>104.26763313505717</v>
      </c>
      <c r="J498" s="306">
        <f t="shared" ca="1" si="217"/>
        <v>1656.868187128965</v>
      </c>
      <c r="K498" s="307">
        <f t="shared" ca="1" si="218"/>
        <v>1940.1322228578974</v>
      </c>
      <c r="L498" s="304">
        <f t="shared" ca="1" si="203"/>
        <v>2551.3379297324664</v>
      </c>
      <c r="M498" s="306">
        <f t="shared" ca="1" si="219"/>
        <v>-1.3255661619516483</v>
      </c>
      <c r="N498" s="304">
        <f t="shared" ca="1" si="220"/>
        <v>-75.949346545184412</v>
      </c>
      <c r="P498" s="310">
        <f t="shared" ca="1" si="221"/>
        <v>23</v>
      </c>
      <c r="Q498" s="304">
        <f t="shared" ca="1" si="222"/>
        <v>0</v>
      </c>
      <c r="R498" s="306">
        <f t="shared" ca="1" si="223"/>
        <v>0</v>
      </c>
      <c r="S498" s="307">
        <f t="shared" ca="1" si="224"/>
        <v>4.2939999999999809</v>
      </c>
      <c r="T498" s="304">
        <f t="shared" ca="1" si="204"/>
        <v>42.124139999999812</v>
      </c>
      <c r="U498" s="311">
        <f t="shared" ca="1" si="205"/>
        <v>0</v>
      </c>
      <c r="V498" s="306">
        <f t="shared" ca="1" si="206"/>
        <v>1.0083502598015481</v>
      </c>
      <c r="W498" s="304">
        <f t="shared" ca="1" si="207"/>
        <v>24.013740616709036</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3.9667413087941892</v>
      </c>
      <c r="AH498" s="304">
        <f t="shared" ca="1" si="231"/>
        <v>-5.544242368647236</v>
      </c>
    </row>
    <row r="499" spans="1:34" x14ac:dyDescent="0.2">
      <c r="A499" s="347">
        <f t="shared" ca="1" si="209"/>
        <v>0.1</v>
      </c>
      <c r="B499" s="304">
        <f t="shared" ca="1" si="210"/>
        <v>35.200000000000195</v>
      </c>
      <c r="D499" s="306">
        <f t="shared" ca="1" si="211"/>
        <v>-1.3577192776839331</v>
      </c>
      <c r="E499" s="307">
        <f t="shared" ca="1" si="212"/>
        <v>-4.3849220238053679</v>
      </c>
      <c r="F499" s="304">
        <f t="shared" ca="1" si="213"/>
        <v>4.5903096618690054</v>
      </c>
      <c r="G499" s="306">
        <f t="shared" ca="1" si="214"/>
        <v>25.178283366528557</v>
      </c>
      <c r="H499" s="307">
        <f t="shared" ca="1" si="215"/>
        <v>-101.58659116693916</v>
      </c>
      <c r="I499" s="304">
        <f t="shared" ca="1" si="216"/>
        <v>104.66031462882218</v>
      </c>
      <c r="J499" s="306">
        <f t="shared" ca="1" si="217"/>
        <v>1659.3928040620062</v>
      </c>
      <c r="K499" s="307">
        <f t="shared" ca="1" si="218"/>
        <v>1929.9954883513226</v>
      </c>
      <c r="L499" s="304">
        <f t="shared" ca="1" si="203"/>
        <v>2545.2832972439878</v>
      </c>
      <c r="M499" s="306">
        <f t="shared" ca="1" si="219"/>
        <v>-1.3278417809738146</v>
      </c>
      <c r="N499" s="304">
        <f t="shared" ca="1" si="220"/>
        <v>-76.079729910934233</v>
      </c>
      <c r="P499" s="310">
        <f t="shared" ca="1" si="221"/>
        <v>23</v>
      </c>
      <c r="Q499" s="304">
        <f t="shared" ca="1" si="222"/>
        <v>0</v>
      </c>
      <c r="R499" s="306">
        <f t="shared" ca="1" si="223"/>
        <v>0</v>
      </c>
      <c r="S499" s="307">
        <f t="shared" ca="1" si="224"/>
        <v>4.2939999999999809</v>
      </c>
      <c r="T499" s="304">
        <f t="shared" ca="1" si="204"/>
        <v>42.124139999999812</v>
      </c>
      <c r="U499" s="311">
        <f t="shared" ca="1" si="205"/>
        <v>0</v>
      </c>
      <c r="V499" s="306">
        <f t="shared" ca="1" si="206"/>
        <v>1.0093825846214879</v>
      </c>
      <c r="W499" s="304">
        <f t="shared" ca="1" si="207"/>
        <v>24.219727341811979</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3.9241050520091445</v>
      </c>
      <c r="AH499" s="304">
        <f t="shared" ca="1" si="231"/>
        <v>-5.59239418181396</v>
      </c>
    </row>
    <row r="500" spans="1:34" x14ac:dyDescent="0.2">
      <c r="A500" s="347">
        <f t="shared" ca="1" si="209"/>
        <v>0.1</v>
      </c>
      <c r="B500" s="304">
        <f t="shared" ca="1" si="210"/>
        <v>35.300000000000196</v>
      </c>
      <c r="D500" s="306">
        <f t="shared" ca="1" si="211"/>
        <v>-1.3569107732079564</v>
      </c>
      <c r="E500" s="307">
        <f t="shared" ca="1" si="212"/>
        <v>-4.3352844301872233</v>
      </c>
      <c r="F500" s="304">
        <f t="shared" ca="1" si="213"/>
        <v>4.5426751960790215</v>
      </c>
      <c r="G500" s="306">
        <f t="shared" ca="1" si="214"/>
        <v>25.042592289207761</v>
      </c>
      <c r="H500" s="307">
        <f t="shared" ca="1" si="215"/>
        <v>-102.02011960995787</v>
      </c>
      <c r="I500" s="304">
        <f t="shared" ca="1" si="216"/>
        <v>105.04873266153</v>
      </c>
      <c r="J500" s="306">
        <f t="shared" ca="1" si="217"/>
        <v>1661.9038478447931</v>
      </c>
      <c r="K500" s="307">
        <f t="shared" ca="1" si="218"/>
        <v>1919.8151528124777</v>
      </c>
      <c r="L500" s="304">
        <f t="shared" ca="1" si="203"/>
        <v>2539.2153552721215</v>
      </c>
      <c r="M500" s="306">
        <f t="shared" ca="1" si="219"/>
        <v>-1.3300883648435717</v>
      </c>
      <c r="N500" s="304">
        <f t="shared" ca="1" si="220"/>
        <v>-76.208449684993482</v>
      </c>
      <c r="P500" s="310">
        <f t="shared" ca="1" si="221"/>
        <v>23</v>
      </c>
      <c r="Q500" s="304">
        <f t="shared" ca="1" si="222"/>
        <v>0</v>
      </c>
      <c r="R500" s="306">
        <f t="shared" ca="1" si="223"/>
        <v>0</v>
      </c>
      <c r="S500" s="307">
        <f t="shared" ca="1" si="224"/>
        <v>4.2939999999999809</v>
      </c>
      <c r="T500" s="304">
        <f t="shared" ca="1" si="204"/>
        <v>42.124139999999812</v>
      </c>
      <c r="U500" s="311">
        <f t="shared" ca="1" si="205"/>
        <v>0</v>
      </c>
      <c r="V500" s="306">
        <f t="shared" ca="1" si="206"/>
        <v>1.0104203107279823</v>
      </c>
      <c r="W500" s="304">
        <f t="shared" ca="1" si="207"/>
        <v>24.424915645555583</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3.881529350371614</v>
      </c>
      <c r="AH500" s="304">
        <f t="shared" ca="1" si="231"/>
        <v>-5.640365007408497</v>
      </c>
    </row>
    <row r="501" spans="1:34" x14ac:dyDescent="0.2">
      <c r="A501" s="347">
        <f t="shared" ca="1" si="209"/>
        <v>0.1</v>
      </c>
      <c r="B501" s="304">
        <f t="shared" ca="1" si="210"/>
        <v>35.400000000000198</v>
      </c>
      <c r="D501" s="306">
        <f t="shared" ca="1" si="211"/>
        <v>-1.3559994020918342</v>
      </c>
      <c r="E501" s="307">
        <f t="shared" ca="1" si="212"/>
        <v>-4.2858426126652125</v>
      </c>
      <c r="F501" s="304">
        <f t="shared" ca="1" si="213"/>
        <v>4.4952398466611747</v>
      </c>
      <c r="G501" s="306">
        <f t="shared" ca="1" si="214"/>
        <v>24.906992348998578</v>
      </c>
      <c r="H501" s="307">
        <f t="shared" ca="1" si="215"/>
        <v>-102.4487038712244</v>
      </c>
      <c r="I501" s="304">
        <f t="shared" ca="1" si="216"/>
        <v>105.43289426344562</v>
      </c>
      <c r="J501" s="306">
        <f t="shared" ca="1" si="217"/>
        <v>1664.4013270767034</v>
      </c>
      <c r="K501" s="307">
        <f t="shared" ca="1" si="218"/>
        <v>1909.5917116384185</v>
      </c>
      <c r="L501" s="304">
        <f t="shared" ca="1" si="203"/>
        <v>2533.1348725902531</v>
      </c>
      <c r="M501" s="306">
        <f t="shared" ca="1" si="219"/>
        <v>-1.332306467799218</v>
      </c>
      <c r="N501" s="304">
        <f t="shared" ca="1" si="220"/>
        <v>-76.33553762287751</v>
      </c>
      <c r="P501" s="310">
        <f t="shared" ca="1" si="221"/>
        <v>23</v>
      </c>
      <c r="Q501" s="304">
        <f t="shared" ca="1" si="222"/>
        <v>0</v>
      </c>
      <c r="R501" s="306">
        <f t="shared" ca="1" si="223"/>
        <v>0</v>
      </c>
      <c r="S501" s="307">
        <f t="shared" ca="1" si="224"/>
        <v>4.2939999999999809</v>
      </c>
      <c r="T501" s="304">
        <f t="shared" ca="1" si="204"/>
        <v>42.124139999999812</v>
      </c>
      <c r="U501" s="311">
        <f t="shared" ca="1" si="205"/>
        <v>0</v>
      </c>
      <c r="V501" s="306">
        <f t="shared" ca="1" si="206"/>
        <v>1.0114634012769441</v>
      </c>
      <c r="W501" s="304">
        <f t="shared" ca="1" si="207"/>
        <v>24.629284786367929</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3.8390223811833879</v>
      </c>
      <c r="AH501" s="304">
        <f t="shared" ca="1" si="231"/>
        <v>-5.6881498941676041</v>
      </c>
    </row>
    <row r="502" spans="1:34" x14ac:dyDescent="0.2">
      <c r="A502" s="347">
        <f t="shared" ca="1" si="209"/>
        <v>0.1</v>
      </c>
      <c r="B502" s="304">
        <f t="shared" ca="1" si="210"/>
        <v>35.500000000000199</v>
      </c>
      <c r="D502" s="306">
        <f t="shared" ca="1" si="211"/>
        <v>-1.3549863466614596</v>
      </c>
      <c r="E502" s="307">
        <f t="shared" ca="1" si="212"/>
        <v>-4.2366014525734812</v>
      </c>
      <c r="F502" s="304">
        <f t="shared" ca="1" si="213"/>
        <v>4.4480085282727035</v>
      </c>
      <c r="G502" s="306">
        <f t="shared" ca="1" si="214"/>
        <v>24.771493714332433</v>
      </c>
      <c r="H502" s="307">
        <f t="shared" ca="1" si="215"/>
        <v>-102.87236401648174</v>
      </c>
      <c r="I502" s="304">
        <f t="shared" ca="1" si="216"/>
        <v>105.81280725497618</v>
      </c>
      <c r="J502" s="306">
        <f t="shared" ca="1" si="217"/>
        <v>1666.8852513798699</v>
      </c>
      <c r="K502" s="307">
        <f t="shared" ca="1" si="218"/>
        <v>1899.3256582440331</v>
      </c>
      <c r="L502" s="304">
        <f t="shared" ca="1" si="203"/>
        <v>2527.0426188198453</v>
      </c>
      <c r="M502" s="306">
        <f t="shared" ca="1" si="219"/>
        <v>-1.3344966299870367</v>
      </c>
      <c r="N502" s="304">
        <f t="shared" ca="1" si="220"/>
        <v>-76.461024672688652</v>
      </c>
      <c r="P502" s="310">
        <f t="shared" ca="1" si="221"/>
        <v>23</v>
      </c>
      <c r="Q502" s="304">
        <f t="shared" ca="1" si="222"/>
        <v>0</v>
      </c>
      <c r="R502" s="306">
        <f t="shared" ca="1" si="223"/>
        <v>0</v>
      </c>
      <c r="S502" s="307">
        <f t="shared" ca="1" si="224"/>
        <v>4.2939999999999809</v>
      </c>
      <c r="T502" s="304">
        <f t="shared" ca="1" si="204"/>
        <v>42.124139999999812</v>
      </c>
      <c r="U502" s="311">
        <f t="shared" ca="1" si="205"/>
        <v>0</v>
      </c>
      <c r="V502" s="306">
        <f t="shared" ca="1" si="206"/>
        <v>1.0125118195273688</v>
      </c>
      <c r="W502" s="304">
        <f t="shared" ca="1" si="207"/>
        <v>24.832814540088261</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3.7965920964439208</v>
      </c>
      <c r="AH502" s="304">
        <f t="shared" ca="1" si="231"/>
        <v>-5.7357440117298646</v>
      </c>
    </row>
    <row r="503" spans="1:34" x14ac:dyDescent="0.2">
      <c r="A503" s="347">
        <f t="shared" ca="1" si="209"/>
        <v>0.1</v>
      </c>
      <c r="B503" s="304">
        <f t="shared" ca="1" si="210"/>
        <v>35.6000000000002</v>
      </c>
      <c r="D503" s="306">
        <f t="shared" ca="1" si="211"/>
        <v>-1.3538728016549</v>
      </c>
      <c r="E503" s="307">
        <f t="shared" ca="1" si="212"/>
        <v>-4.1875657096013645</v>
      </c>
      <c r="F503" s="304">
        <f t="shared" ca="1" si="213"/>
        <v>4.4009860412514454</v>
      </c>
      <c r="G503" s="306">
        <f t="shared" ca="1" si="214"/>
        <v>24.636106434166944</v>
      </c>
      <c r="H503" s="307">
        <f t="shared" ca="1" si="215"/>
        <v>-103.29112058744188</v>
      </c>
      <c r="I503" s="304">
        <f t="shared" ca="1" si="216"/>
        <v>106.18848022476385</v>
      </c>
      <c r="J503" s="306">
        <f t="shared" ca="1" si="217"/>
        <v>1669.3556313872948</v>
      </c>
      <c r="K503" s="307">
        <f t="shared" ca="1" si="218"/>
        <v>1889.017484013837</v>
      </c>
      <c r="L503" s="304">
        <f t="shared" ca="1" si="203"/>
        <v>2520.9393643946378</v>
      </c>
      <c r="M503" s="306">
        <f t="shared" ca="1" si="219"/>
        <v>-1.3366593778891538</v>
      </c>
      <c r="N503" s="304">
        <f t="shared" ca="1" si="220"/>
        <v>-76.584940999630746</v>
      </c>
      <c r="P503" s="310">
        <f t="shared" ca="1" si="221"/>
        <v>23</v>
      </c>
      <c r="Q503" s="304">
        <f t="shared" ca="1" si="222"/>
        <v>0</v>
      </c>
      <c r="R503" s="306">
        <f t="shared" ca="1" si="223"/>
        <v>0</v>
      </c>
      <c r="S503" s="307">
        <f t="shared" ca="1" si="224"/>
        <v>4.2939999999999809</v>
      </c>
      <c r="T503" s="304">
        <f t="shared" ca="1" si="204"/>
        <v>42.124139999999812</v>
      </c>
      <c r="U503" s="311">
        <f t="shared" ca="1" si="205"/>
        <v>0</v>
      </c>
      <c r="V503" s="306">
        <f t="shared" ca="1" si="206"/>
        <v>1.0135655288450511</v>
      </c>
      <c r="W503" s="304">
        <f t="shared" ca="1" si="207"/>
        <v>25.035485198011017</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3.7542462271850034</v>
      </c>
      <c r="AH503" s="304">
        <f t="shared" ca="1" si="231"/>
        <v>-5.7831426502301753</v>
      </c>
    </row>
    <row r="504" spans="1:34" x14ac:dyDescent="0.2">
      <c r="A504" s="347">
        <f t="shared" ca="1" si="209"/>
        <v>0.1</v>
      </c>
      <c r="B504" s="304">
        <f t="shared" ca="1" si="210"/>
        <v>35.700000000000202</v>
      </c>
      <c r="D504" s="306">
        <f t="shared" ca="1" si="211"/>
        <v>-1.3526599734318081</v>
      </c>
      <c r="E504" s="307">
        <f t="shared" ca="1" si="212"/>
        <v>-4.13874002217407</v>
      </c>
      <c r="F504" s="304">
        <f t="shared" ca="1" si="213"/>
        <v>4.3541770720619484</v>
      </c>
      <c r="G504" s="306">
        <f t="shared" ca="1" si="214"/>
        <v>24.500840436823765</v>
      </c>
      <c r="H504" s="307">
        <f t="shared" ca="1" si="215"/>
        <v>-103.70499458965929</v>
      </c>
      <c r="I504" s="304">
        <f t="shared" ca="1" si="216"/>
        <v>106.55992250819237</v>
      </c>
      <c r="J504" s="306">
        <f t="shared" ca="1" si="217"/>
        <v>1671.8124787308443</v>
      </c>
      <c r="K504" s="307">
        <f t="shared" ca="1" si="218"/>
        <v>1878.6676782549819</v>
      </c>
      <c r="L504" s="304">
        <f t="shared" ca="1" si="203"/>
        <v>2514.8258805253563</v>
      </c>
      <c r="M504" s="306">
        <f t="shared" ca="1" si="219"/>
        <v>-1.3387952247366444</v>
      </c>
      <c r="N504" s="304">
        <f t="shared" ca="1" si="220"/>
        <v>-76.707316009678266</v>
      </c>
      <c r="P504" s="310">
        <f t="shared" ca="1" si="221"/>
        <v>23</v>
      </c>
      <c r="Q504" s="304">
        <f t="shared" ca="1" si="222"/>
        <v>0</v>
      </c>
      <c r="R504" s="306">
        <f t="shared" ca="1" si="223"/>
        <v>0</v>
      </c>
      <c r="S504" s="307">
        <f t="shared" ca="1" si="224"/>
        <v>4.2939999999999809</v>
      </c>
      <c r="T504" s="304">
        <f t="shared" ca="1" si="204"/>
        <v>42.124139999999812</v>
      </c>
      <c r="U504" s="311">
        <f t="shared" ca="1" si="205"/>
        <v>0</v>
      </c>
      <c r="V504" s="306">
        <f t="shared" ca="1" si="206"/>
        <v>1.01462449270623</v>
      </c>
      <c r="W504" s="304">
        <f t="shared" ca="1" si="207"/>
        <v>25.237277564721172</v>
      </c>
      <c r="Y504" s="314" t="str">
        <f t="shared" ca="1" si="225"/>
        <v/>
      </c>
      <c r="Z504" s="315" t="str">
        <f t="shared" ca="1" si="226"/>
        <v/>
      </c>
      <c r="AA504" s="316" t="str">
        <f t="shared" ca="1" si="227"/>
        <v/>
      </c>
      <c r="AC504" s="310" t="e">
        <f t="shared" ca="1" si="228"/>
        <v>#N/A</v>
      </c>
      <c r="AD504" s="323" t="e">
        <f t="shared" ca="1" si="229"/>
        <v>#N/A</v>
      </c>
      <c r="AE504" s="324" t="e">
        <f t="shared" ca="1" si="208"/>
        <v>#N/A</v>
      </c>
      <c r="AG504" s="306">
        <f t="shared" ca="1" si="230"/>
        <v>3.7119922876891032</v>
      </c>
      <c r="AH504" s="304">
        <f t="shared" ca="1" si="231"/>
        <v>-5.8303412198442306</v>
      </c>
    </row>
    <row r="505" spans="1:34" x14ac:dyDescent="0.2">
      <c r="A505" s="347">
        <f t="shared" ca="1" si="209"/>
        <v>0.1</v>
      </c>
      <c r="B505" s="304">
        <f t="shared" ca="1" si="210"/>
        <v>35.800000000000203</v>
      </c>
      <c r="D505" s="306">
        <f t="shared" ca="1" si="211"/>
        <v>-1.3513490791987715</v>
      </c>
      <c r="E505" s="307">
        <f t="shared" ca="1" si="212"/>
        <v>-4.0901289078874852</v>
      </c>
      <c r="F505" s="304">
        <f t="shared" ca="1" si="213"/>
        <v>4.3075861937967348</v>
      </c>
      <c r="G505" s="306">
        <f t="shared" ca="1" si="214"/>
        <v>24.365705528903888</v>
      </c>
      <c r="H505" s="307">
        <f t="shared" ca="1" si="215"/>
        <v>-104.11400748044804</v>
      </c>
      <c r="I505" s="304">
        <f t="shared" ca="1" si="216"/>
        <v>106.92714416629693</v>
      </c>
      <c r="J505" s="306">
        <f t="shared" ca="1" si="217"/>
        <v>1674.2558060291308</v>
      </c>
      <c r="K505" s="307">
        <f t="shared" ca="1" si="218"/>
        <v>1868.2767281514764</v>
      </c>
      <c r="L505" s="304">
        <f t="shared" ca="1" si="203"/>
        <v>2508.7029391649062</v>
      </c>
      <c r="M505" s="306">
        <f t="shared" ca="1" si="219"/>
        <v>-1.3409046709084445</v>
      </c>
      <c r="N505" s="304">
        <f t="shared" ca="1" si="220"/>
        <v>-76.828178372432447</v>
      </c>
      <c r="P505" s="310">
        <f t="shared" ca="1" si="221"/>
        <v>23</v>
      </c>
      <c r="Q505" s="304">
        <f t="shared" ca="1" si="222"/>
        <v>0</v>
      </c>
      <c r="R505" s="306">
        <f t="shared" ca="1" si="223"/>
        <v>0</v>
      </c>
      <c r="S505" s="307">
        <f t="shared" ca="1" si="224"/>
        <v>4.2939999999999809</v>
      </c>
      <c r="T505" s="304">
        <f t="shared" ca="1" si="204"/>
        <v>42.124139999999812</v>
      </c>
      <c r="U505" s="311">
        <f t="shared" ca="1" si="205"/>
        <v>0</v>
      </c>
      <c r="V505" s="306">
        <f t="shared" ca="1" si="206"/>
        <v>1.0156886747011624</v>
      </c>
      <c r="W505" s="304">
        <f t="shared" ca="1" si="207"/>
        <v>25.438172955727133</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3.6698375795976963</v>
      </c>
      <c r="AH505" s="304">
        <f t="shared" ca="1" si="231"/>
        <v>-5.8773352502844167</v>
      </c>
    </row>
    <row r="506" spans="1:34" x14ac:dyDescent="0.2">
      <c r="A506" s="347">
        <f t="shared" ca="1" si="209"/>
        <v>0.1</v>
      </c>
      <c r="B506" s="304">
        <f t="shared" ca="1" si="210"/>
        <v>35.900000000000205</v>
      </c>
      <c r="D506" s="306">
        <f t="shared" ca="1" si="211"/>
        <v>-1.3499413462504914</v>
      </c>
      <c r="E506" s="307">
        <f t="shared" ca="1" si="212"/>
        <v>-4.0417367639954263</v>
      </c>
      <c r="F506" s="304">
        <f t="shared" ca="1" si="213"/>
        <v>4.2612178667311547</v>
      </c>
      <c r="G506" s="306">
        <f t="shared" ca="1" si="214"/>
        <v>24.230711394278838</v>
      </c>
      <c r="H506" s="307">
        <f t="shared" ca="1" si="215"/>
        <v>-104.51818115684758</v>
      </c>
      <c r="I506" s="304">
        <f t="shared" ca="1" si="216"/>
        <v>107.29015596506719</v>
      </c>
      <c r="J506" s="306">
        <f t="shared" ca="1" si="217"/>
        <v>1676.6856268752899</v>
      </c>
      <c r="K506" s="307">
        <f t="shared" ca="1" si="218"/>
        <v>1857.8451187196117</v>
      </c>
      <c r="L506" s="304">
        <f t="shared" ca="1" si="203"/>
        <v>2502.5713129740125</v>
      </c>
      <c r="M506" s="306">
        <f t="shared" ca="1" si="219"/>
        <v>-1.3429882043166033</v>
      </c>
      <c r="N506" s="304">
        <f t="shared" ca="1" si="220"/>
        <v>-76.947556043194453</v>
      </c>
      <c r="P506" s="310">
        <f t="shared" ca="1" si="221"/>
        <v>23</v>
      </c>
      <c r="Q506" s="304">
        <f t="shared" ca="1" si="222"/>
        <v>0</v>
      </c>
      <c r="R506" s="306">
        <f t="shared" ca="1" si="223"/>
        <v>0</v>
      </c>
      <c r="S506" s="307">
        <f t="shared" ca="1" si="224"/>
        <v>4.2939999999999809</v>
      </c>
      <c r="T506" s="304">
        <f t="shared" ca="1" si="204"/>
        <v>42.124139999999812</v>
      </c>
      <c r="U506" s="311">
        <f t="shared" ca="1" si="205"/>
        <v>0</v>
      </c>
      <c r="V506" s="306">
        <f t="shared" ca="1" si="206"/>
        <v>1.0167580385376216</v>
      </c>
      <c r="W506" s="304">
        <f t="shared" ca="1" si="207"/>
        <v>25.638153194896823</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3.62778919591549</v>
      </c>
      <c r="AH506" s="304">
        <f t="shared" ca="1" si="231"/>
        <v>-5.9241203902485431</v>
      </c>
    </row>
    <row r="507" spans="1:34" x14ac:dyDescent="0.2">
      <c r="A507" s="347">
        <f t="shared" ca="1" si="209"/>
        <v>0.1</v>
      </c>
      <c r="B507" s="304">
        <f t="shared" ca="1" si="210"/>
        <v>36.000000000000206</v>
      </c>
      <c r="D507" s="306">
        <f t="shared" ca="1" si="211"/>
        <v>-1.3484380112266692</v>
      </c>
      <c r="E507" s="307">
        <f t="shared" ca="1" si="212"/>
        <v>-3.9935678679477373</v>
      </c>
      <c r="F507" s="304">
        <f t="shared" ca="1" si="213"/>
        <v>4.2150764389303275</v>
      </c>
      <c r="G507" s="306">
        <f t="shared" ca="1" si="214"/>
        <v>24.095867593156171</v>
      </c>
      <c r="H507" s="307">
        <f t="shared" ca="1" si="215"/>
        <v>-104.91753794364234</v>
      </c>
      <c r="I507" s="304">
        <f t="shared" ca="1" si="216"/>
        <v>107.64896935513384</v>
      </c>
      <c r="J507" s="306">
        <f t="shared" ca="1" si="217"/>
        <v>1679.1019558246617</v>
      </c>
      <c r="K507" s="307">
        <f t="shared" ca="1" si="218"/>
        <v>1847.3733327645873</v>
      </c>
      <c r="L507" s="304">
        <f t="shared" ca="1" si="203"/>
        <v>2496.4317752872685</v>
      </c>
      <c r="M507" s="306">
        <f t="shared" ca="1" si="219"/>
        <v>-1.3450463007783888</v>
      </c>
      <c r="N507" s="304">
        <f t="shared" ca="1" si="220"/>
        <v>-77.06547628428558</v>
      </c>
      <c r="P507" s="310">
        <f t="shared" ca="1" si="221"/>
        <v>23</v>
      </c>
      <c r="Q507" s="304">
        <f t="shared" ca="1" si="222"/>
        <v>0</v>
      </c>
      <c r="R507" s="306">
        <f t="shared" ca="1" si="223"/>
        <v>0</v>
      </c>
      <c r="S507" s="307">
        <f t="shared" ca="1" si="224"/>
        <v>4.2939999999999809</v>
      </c>
      <c r="T507" s="304">
        <f t="shared" ca="1" si="204"/>
        <v>42.124139999999812</v>
      </c>
      <c r="U507" s="311">
        <f t="shared" ca="1" si="205"/>
        <v>0</v>
      </c>
      <c r="V507" s="306">
        <f t="shared" ca="1" si="206"/>
        <v>1.0178325480443235</v>
      </c>
      <c r="W507" s="304">
        <f t="shared" ca="1" si="207"/>
        <v>25.837200611703082</v>
      </c>
      <c r="Y507" s="314" t="str">
        <f t="shared" ca="1" si="225"/>
        <v/>
      </c>
      <c r="Z507" s="315" t="str">
        <f t="shared" ca="1" si="226"/>
        <v/>
      </c>
      <c r="AA507" s="316" t="str">
        <f t="shared" ca="1" si="227"/>
        <v/>
      </c>
      <c r="AC507" s="310">
        <f t="shared" ca="1" si="228"/>
        <v>36.000000000000206</v>
      </c>
      <c r="AD507" s="323">
        <f t="shared" ca="1" si="229"/>
        <v>1679.1019558246617</v>
      </c>
      <c r="AE507" s="324" t="e">
        <f t="shared" ca="1" si="208"/>
        <v>#N/A</v>
      </c>
      <c r="AG507" s="306">
        <f t="shared" ca="1" si="230"/>
        <v>3.5858540249161566</v>
      </c>
      <c r="AH507" s="304">
        <f t="shared" ca="1" si="231"/>
        <v>-5.9706924068227609</v>
      </c>
    </row>
    <row r="508" spans="1:34" x14ac:dyDescent="0.2">
      <c r="A508" s="347">
        <f t="shared" ca="1" si="209"/>
        <v>0.1</v>
      </c>
      <c r="B508" s="304">
        <f t="shared" ca="1" si="210"/>
        <v>36.100000000000207</v>
      </c>
      <c r="D508" s="306">
        <f t="shared" ca="1" si="211"/>
        <v>-1.3468403193844845</v>
      </c>
      <c r="E508" s="307">
        <f t="shared" ca="1" si="212"/>
        <v>-3.9456263779776171</v>
      </c>
      <c r="F508" s="304">
        <f t="shared" ca="1" si="213"/>
        <v>4.1691661469066528</v>
      </c>
      <c r="G508" s="306">
        <f t="shared" ca="1" si="214"/>
        <v>23.961183561217723</v>
      </c>
      <c r="H508" s="307">
        <f t="shared" ca="1" si="215"/>
        <v>-105.31210058144011</v>
      </c>
      <c r="I508" s="304">
        <f t="shared" ca="1" si="216"/>
        <v>108.00359645182991</v>
      </c>
      <c r="J508" s="306">
        <f t="shared" ca="1" si="217"/>
        <v>1681.5048083823804</v>
      </c>
      <c r="K508" s="307">
        <f t="shared" ca="1" si="218"/>
        <v>1836.8618508383331</v>
      </c>
      <c r="L508" s="304">
        <f t="shared" ca="1" si="203"/>
        <v>2490.2851000795658</v>
      </c>
      <c r="M508" s="306">
        <f t="shared" ca="1" si="219"/>
        <v>-1.3470794243757427</v>
      </c>
      <c r="N508" s="304">
        <f t="shared" ca="1" si="220"/>
        <v>-77.18196568564241</v>
      </c>
      <c r="P508" s="310">
        <f t="shared" ca="1" si="221"/>
        <v>23</v>
      </c>
      <c r="Q508" s="304">
        <f t="shared" ca="1" si="222"/>
        <v>0</v>
      </c>
      <c r="R508" s="306">
        <f t="shared" ca="1" si="223"/>
        <v>0</v>
      </c>
      <c r="S508" s="307">
        <f t="shared" ca="1" si="224"/>
        <v>4.2939999999999809</v>
      </c>
      <c r="T508" s="304">
        <f t="shared" ca="1" si="204"/>
        <v>42.124139999999812</v>
      </c>
      <c r="U508" s="311">
        <f t="shared" ca="1" si="205"/>
        <v>0</v>
      </c>
      <c r="V508" s="306">
        <f t="shared" ca="1" si="206"/>
        <v>1.01891216717428</v>
      </c>
      <c r="W508" s="304">
        <f t="shared" ca="1" si="207"/>
        <v>26.035298038284413</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3.544038753954827</v>
      </c>
      <c r="AH508" s="304">
        <f t="shared" ca="1" si="231"/>
        <v>-6.0170471848400551</v>
      </c>
    </row>
    <row r="509" spans="1:34" x14ac:dyDescent="0.2">
      <c r="A509" s="347">
        <f t="shared" ca="1" si="209"/>
        <v>0.1</v>
      </c>
      <c r="B509" s="304">
        <f t="shared" ca="1" si="210"/>
        <v>36.200000000000209</v>
      </c>
      <c r="D509" s="306">
        <f t="shared" ca="1" si="211"/>
        <v>-1.3451495238865459</v>
      </c>
      <c r="E509" s="307">
        <f t="shared" ca="1" si="212"/>
        <v>-3.8979163337365259</v>
      </c>
      <c r="F509" s="304">
        <f t="shared" ca="1" si="213"/>
        <v>4.1234911163263348</v>
      </c>
      <c r="G509" s="306">
        <f t="shared" ca="1" si="214"/>
        <v>23.826668608829067</v>
      </c>
      <c r="H509" s="307">
        <f t="shared" ca="1" si="215"/>
        <v>-105.70189221481375</v>
      </c>
      <c r="I509" s="304">
        <f t="shared" ca="1" si="216"/>
        <v>108.35405001561807</v>
      </c>
      <c r="J509" s="306">
        <f t="shared" ca="1" si="217"/>
        <v>1683.8942009908826</v>
      </c>
      <c r="K509" s="307">
        <f t="shared" ca="1" si="218"/>
        <v>1826.3111511985205</v>
      </c>
      <c r="L509" s="304">
        <f t="shared" ca="1" si="203"/>
        <v>2484.1320619328571</v>
      </c>
      <c r="M509" s="306">
        <f t="shared" ca="1" si="219"/>
        <v>-1.3490880278025528</v>
      </c>
      <c r="N509" s="304">
        <f t="shared" ca="1" si="220"/>
        <v>-77.297050184714138</v>
      </c>
      <c r="P509" s="310">
        <f t="shared" ca="1" si="221"/>
        <v>23</v>
      </c>
      <c r="Q509" s="304">
        <f t="shared" ca="1" si="222"/>
        <v>0</v>
      </c>
      <c r="R509" s="306">
        <f t="shared" ca="1" si="223"/>
        <v>0</v>
      </c>
      <c r="S509" s="307">
        <f t="shared" ca="1" si="224"/>
        <v>4.2939999999999809</v>
      </c>
      <c r="T509" s="304">
        <f t="shared" ca="1" si="204"/>
        <v>42.124139999999812</v>
      </c>
      <c r="U509" s="311">
        <f t="shared" ca="1" si="205"/>
        <v>0</v>
      </c>
      <c r="V509" s="306">
        <f t="shared" ca="1" si="206"/>
        <v>1.0199968600080793</v>
      </c>
      <c r="W509" s="304">
        <f t="shared" ca="1" si="207"/>
        <v>26.232428806327047</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3.502349873192208</v>
      </c>
      <c r="AH509" s="304">
        <f t="shared" ca="1" si="231"/>
        <v>-6.0631807261957453</v>
      </c>
    </row>
    <row r="510" spans="1:34" x14ac:dyDescent="0.2">
      <c r="A510" s="347">
        <f t="shared" ca="1" si="209"/>
        <v>0.1</v>
      </c>
      <c r="B510" s="304">
        <f t="shared" ca="1" si="210"/>
        <v>36.30000000000021</v>
      </c>
      <c r="D510" s="306">
        <f t="shared" ca="1" si="211"/>
        <v>-1.3433668851042271</v>
      </c>
      <c r="E510" s="307">
        <f t="shared" ca="1" si="212"/>
        <v>-3.8504416569750886</v>
      </c>
      <c r="F510" s="304">
        <f t="shared" ca="1" si="213"/>
        <v>4.0780553627634459</v>
      </c>
      <c r="G510" s="306">
        <f t="shared" ca="1" si="214"/>
        <v>23.692331920318644</v>
      </c>
      <c r="H510" s="307">
        <f t="shared" ca="1" si="215"/>
        <v>-106.08693638051126</v>
      </c>
      <c r="I510" s="304">
        <f t="shared" ca="1" si="216"/>
        <v>108.70034343287602</v>
      </c>
      <c r="J510" s="306">
        <f t="shared" ca="1" si="217"/>
        <v>1686.2701510173399</v>
      </c>
      <c r="K510" s="307">
        <f t="shared" ca="1" si="218"/>
        <v>1815.7217097687542</v>
      </c>
      <c r="L510" s="304">
        <f t="shared" ca="1" si="203"/>
        <v>2477.9734360032212</v>
      </c>
      <c r="M510" s="306">
        <f t="shared" ca="1" si="219"/>
        <v>-1.3510725527002034</v>
      </c>
      <c r="N510" s="304">
        <f t="shared" ca="1" si="220"/>
        <v>-77.410755085688152</v>
      </c>
      <c r="P510" s="310">
        <f t="shared" ca="1" si="221"/>
        <v>23</v>
      </c>
      <c r="Q510" s="304">
        <f t="shared" ca="1" si="222"/>
        <v>0</v>
      </c>
      <c r="R510" s="306">
        <f t="shared" ca="1" si="223"/>
        <v>0</v>
      </c>
      <c r="S510" s="307">
        <f t="shared" ca="1" si="224"/>
        <v>4.2939999999999809</v>
      </c>
      <c r="T510" s="304">
        <f t="shared" ca="1" si="204"/>
        <v>42.124139999999812</v>
      </c>
      <c r="U510" s="311">
        <f t="shared" ca="1" si="205"/>
        <v>0</v>
      </c>
      <c r="V510" s="306">
        <f t="shared" ca="1" si="206"/>
        <v>1.0210865907570932</v>
      </c>
      <c r="W510" s="304">
        <f t="shared" ca="1" si="207"/>
        <v>26.428576743774222</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3.4607936792349268</v>
      </c>
      <c r="AH510" s="304">
        <f t="shared" ca="1" si="231"/>
        <v>-6.1090891491213704</v>
      </c>
    </row>
    <row r="511" spans="1:34" x14ac:dyDescent="0.2">
      <c r="A511" s="347">
        <f t="shared" ca="1" si="209"/>
        <v>0.1</v>
      </c>
      <c r="B511" s="304">
        <f t="shared" ca="1" si="210"/>
        <v>36.400000000000212</v>
      </c>
      <c r="D511" s="306">
        <f t="shared" ca="1" si="211"/>
        <v>-1.3414936699362463</v>
      </c>
      <c r="E511" s="307">
        <f t="shared" ca="1" si="212"/>
        <v>-3.8032061522683982</v>
      </c>
      <c r="F511" s="304">
        <f t="shared" ca="1" si="213"/>
        <v>4.0328627925000395</v>
      </c>
      <c r="G511" s="306">
        <f t="shared" ca="1" si="214"/>
        <v>23.558182553325018</v>
      </c>
      <c r="H511" s="307">
        <f t="shared" ca="1" si="215"/>
        <v>-106.4672569957381</v>
      </c>
      <c r="I511" s="304">
        <f t="shared" ca="1" si="216"/>
        <v>109.04249069703209</v>
      </c>
      <c r="J511" s="306">
        <f t="shared" ca="1" si="217"/>
        <v>1688.6326767410221</v>
      </c>
      <c r="K511" s="307">
        <f t="shared" ca="1" si="218"/>
        <v>1805.0940000999417</v>
      </c>
      <c r="L511" s="304">
        <f t="shared" ca="1" si="203"/>
        <v>2471.8099979881863</v>
      </c>
      <c r="M511" s="306">
        <f t="shared" ca="1" si="219"/>
        <v>-1.3530334299818374</v>
      </c>
      <c r="N511" s="304">
        <f t="shared" ca="1" si="220"/>
        <v>-77.523105078068866</v>
      </c>
      <c r="P511" s="310">
        <f t="shared" ca="1" si="221"/>
        <v>23</v>
      </c>
      <c r="Q511" s="304">
        <f t="shared" ca="1" si="222"/>
        <v>0</v>
      </c>
      <c r="R511" s="306">
        <f t="shared" ca="1" si="223"/>
        <v>0</v>
      </c>
      <c r="S511" s="307">
        <f t="shared" ca="1" si="224"/>
        <v>4.2939999999999809</v>
      </c>
      <c r="T511" s="304">
        <f t="shared" ca="1" si="204"/>
        <v>42.124139999999812</v>
      </c>
      <c r="U511" s="311">
        <f t="shared" ca="1" si="205"/>
        <v>0</v>
      </c>
      <c r="V511" s="306">
        <f t="shared" ca="1" si="206"/>
        <v>1.0221813237666126</v>
      </c>
      <c r="W511" s="304">
        <f t="shared" ca="1" si="207"/>
        <v>26.623726171368734</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3.4193762786964212</v>
      </c>
      <c r="AH511" s="304">
        <f t="shared" ca="1" si="231"/>
        <v>-6.1547686874183372</v>
      </c>
    </row>
    <row r="512" spans="1:34" x14ac:dyDescent="0.2">
      <c r="A512" s="347">
        <f t="shared" ca="1" si="209"/>
        <v>0.1</v>
      </c>
      <c r="B512" s="304">
        <f t="shared" ca="1" si="210"/>
        <v>36.500000000000213</v>
      </c>
      <c r="D512" s="306">
        <f t="shared" ca="1" si="211"/>
        <v>-1.3395311511423933</v>
      </c>
      <c r="E512" s="307">
        <f t="shared" ca="1" si="212"/>
        <v>-3.7562135077841496</v>
      </c>
      <c r="F512" s="304">
        <f t="shared" ca="1" si="213"/>
        <v>3.9879172033708237</v>
      </c>
      <c r="G512" s="306">
        <f t="shared" ca="1" si="214"/>
        <v>23.42422943821078</v>
      </c>
      <c r="H512" s="307">
        <f t="shared" ca="1" si="215"/>
        <v>-106.84287834651651</v>
      </c>
      <c r="I512" s="304">
        <f t="shared" ca="1" si="216"/>
        <v>109.38050639004406</v>
      </c>
      <c r="J512" s="306">
        <f t="shared" ca="1" si="217"/>
        <v>1690.9817973405989</v>
      </c>
      <c r="K512" s="307">
        <f t="shared" ca="1" si="218"/>
        <v>1794.428493332829</v>
      </c>
      <c r="L512" s="304">
        <f t="shared" ca="1" si="203"/>
        <v>2465.6425240942713</v>
      </c>
      <c r="M512" s="306">
        <f t="shared" ca="1" si="219"/>
        <v>-1.3549710801457493</v>
      </c>
      <c r="N512" s="304">
        <f t="shared" ca="1" si="220"/>
        <v>-77.634124254633846</v>
      </c>
      <c r="P512" s="310">
        <f t="shared" ca="1" si="221"/>
        <v>23</v>
      </c>
      <c r="Q512" s="304">
        <f t="shared" ca="1" si="222"/>
        <v>0</v>
      </c>
      <c r="R512" s="306">
        <f t="shared" ca="1" si="223"/>
        <v>0</v>
      </c>
      <c r="S512" s="307">
        <f t="shared" ca="1" si="224"/>
        <v>4.2939999999999809</v>
      </c>
      <c r="T512" s="304">
        <f t="shared" ca="1" si="204"/>
        <v>42.124139999999812</v>
      </c>
      <c r="U512" s="311">
        <f t="shared" ca="1" si="205"/>
        <v>0</v>
      </c>
      <c r="V512" s="306">
        <f t="shared" ca="1" si="206"/>
        <v>1.0232810235189087</v>
      </c>
      <c r="W512" s="304">
        <f t="shared" ca="1" si="207"/>
        <v>26.817861899034728</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3.3781035916824091</v>
      </c>
      <c r="AH512" s="304">
        <f t="shared" ca="1" si="231"/>
        <v>-6.2002156896527367</v>
      </c>
    </row>
    <row r="513" spans="1:34" x14ac:dyDescent="0.2">
      <c r="A513" s="347">
        <f t="shared" ca="1" si="209"/>
        <v>0.1</v>
      </c>
      <c r="B513" s="304">
        <f t="shared" ca="1" si="210"/>
        <v>36.600000000000215</v>
      </c>
      <c r="D513" s="306">
        <f t="shared" ca="1" si="211"/>
        <v>-1.3374806066922909</v>
      </c>
      <c r="E513" s="307">
        <f t="shared" ca="1" si="212"/>
        <v>-3.7094672960919919</v>
      </c>
      <c r="F513" s="304">
        <f t="shared" ca="1" si="213"/>
        <v>3.9432222856509132</v>
      </c>
      <c r="G513" s="306">
        <f t="shared" ca="1" si="214"/>
        <v>23.29048137754155</v>
      </c>
      <c r="H513" s="307">
        <f t="shared" ca="1" si="215"/>
        <v>-107.21382507612572</v>
      </c>
      <c r="I513" s="304">
        <f t="shared" ca="1" si="216"/>
        <v>109.7144056642139</v>
      </c>
      <c r="J513" s="306">
        <f t="shared" ca="1" si="217"/>
        <v>1693.3175328813866</v>
      </c>
      <c r="K513" s="307">
        <f t="shared" ca="1" si="218"/>
        <v>1783.7256581616969</v>
      </c>
      <c r="L513" s="304">
        <f t="shared" ca="1" si="203"/>
        <v>2459.4717910047034</v>
      </c>
      <c r="M513" s="306">
        <f t="shared" ca="1" si="219"/>
        <v>-1.3568859135783153</v>
      </c>
      <c r="N513" s="304">
        <f t="shared" ca="1" si="220"/>
        <v>-77.743836128790434</v>
      </c>
      <c r="P513" s="310">
        <f t="shared" ca="1" si="221"/>
        <v>23</v>
      </c>
      <c r="Q513" s="304">
        <f t="shared" ca="1" si="222"/>
        <v>0</v>
      </c>
      <c r="R513" s="306">
        <f t="shared" ca="1" si="223"/>
        <v>0</v>
      </c>
      <c r="S513" s="307">
        <f t="shared" ca="1" si="224"/>
        <v>4.2939999999999809</v>
      </c>
      <c r="T513" s="304">
        <f t="shared" ca="1" si="204"/>
        <v>42.124139999999812</v>
      </c>
      <c r="U513" s="311">
        <f t="shared" ca="1" si="205"/>
        <v>0</v>
      </c>
      <c r="V513" s="306">
        <f t="shared" ca="1" si="206"/>
        <v>1.024385654636226</v>
      </c>
      <c r="W513" s="304">
        <f t="shared" ca="1" si="207"/>
        <v>27.010969222104617</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3.3369813552046557</v>
      </c>
      <c r="AH513" s="304">
        <f t="shared" ca="1" si="231"/>
        <v>-6.2454266183127265</v>
      </c>
    </row>
    <row r="514" spans="1:34" x14ac:dyDescent="0.2">
      <c r="A514" s="347">
        <f t="shared" ca="1" si="209"/>
        <v>0.1</v>
      </c>
      <c r="B514" s="304">
        <f t="shared" ca="1" si="210"/>
        <v>36.700000000000216</v>
      </c>
      <c r="D514" s="306">
        <f t="shared" ca="1" si="211"/>
        <v>-1.3353433191290651</v>
      </c>
      <c r="E514" s="307">
        <f t="shared" ca="1" si="212"/>
        <v>-3.6629709750125858</v>
      </c>
      <c r="F514" s="304">
        <f t="shared" ca="1" si="213"/>
        <v>3.8987816229852221</v>
      </c>
      <c r="G514" s="306">
        <f t="shared" ca="1" si="214"/>
        <v>23.156947045628645</v>
      </c>
      <c r="H514" s="307">
        <f t="shared" ca="1" si="215"/>
        <v>-107.58012217362698</v>
      </c>
      <c r="I514" s="304">
        <f t="shared" ca="1" si="216"/>
        <v>110.0442042243323</v>
      </c>
      <c r="J514" s="306">
        <f t="shared" ca="1" si="217"/>
        <v>1695.6399043025451</v>
      </c>
      <c r="K514" s="307">
        <f t="shared" ca="1" si="218"/>
        <v>1772.9859607992091</v>
      </c>
      <c r="L514" s="304">
        <f t="shared" ca="1" si="203"/>
        <v>2453.2985758472691</v>
      </c>
      <c r="M514" s="306">
        <f t="shared" ca="1" si="219"/>
        <v>-1.3587783308468435</v>
      </c>
      <c r="N514" s="304">
        <f t="shared" ca="1" si="220"/>
        <v>-77.852263651354775</v>
      </c>
      <c r="P514" s="310">
        <f t="shared" ca="1" si="221"/>
        <v>23</v>
      </c>
      <c r="Q514" s="304">
        <f t="shared" ca="1" si="222"/>
        <v>0</v>
      </c>
      <c r="R514" s="306">
        <f t="shared" ca="1" si="223"/>
        <v>0</v>
      </c>
      <c r="S514" s="307">
        <f t="shared" ca="1" si="224"/>
        <v>4.2939999999999809</v>
      </c>
      <c r="T514" s="304">
        <f t="shared" ca="1" si="204"/>
        <v>42.124139999999812</v>
      </c>
      <c r="U514" s="311">
        <f t="shared" ca="1" si="205"/>
        <v>0</v>
      </c>
      <c r="V514" s="306">
        <f t="shared" ca="1" si="206"/>
        <v>1.0254951818836973</v>
      </c>
      <c r="W514" s="304">
        <f t="shared" ca="1" si="207"/>
        <v>27.203033917397008</v>
      </c>
      <c r="Y514" s="314" t="str">
        <f t="shared" ca="1" si="225"/>
        <v/>
      </c>
      <c r="Z514" s="315" t="str">
        <f t="shared" ca="1" si="226"/>
        <v/>
      </c>
      <c r="AA514" s="316" t="str">
        <f t="shared" ca="1" si="227"/>
        <v/>
      </c>
      <c r="AC514" s="310" t="e">
        <f t="shared" ca="1" si="228"/>
        <v>#N/A</v>
      </c>
      <c r="AD514" s="323" t="e">
        <f t="shared" ca="1" si="229"/>
        <v>#N/A</v>
      </c>
      <c r="AE514" s="324" t="e">
        <f t="shared" ca="1" si="208"/>
        <v>#N/A</v>
      </c>
      <c r="AG514" s="306">
        <f t="shared" ca="1" si="230"/>
        <v>3.2960151265266013</v>
      </c>
      <c r="AH514" s="304">
        <f t="shared" ca="1" si="231"/>
        <v>-6.2903980489298412</v>
      </c>
    </row>
    <row r="515" spans="1:34" x14ac:dyDescent="0.2">
      <c r="A515" s="347">
        <f t="shared" ca="1" si="209"/>
        <v>0.1</v>
      </c>
      <c r="B515" s="304">
        <f t="shared" ca="1" si="210"/>
        <v>36.800000000000217</v>
      </c>
      <c r="D515" s="306">
        <f t="shared" ca="1" si="211"/>
        <v>-1.3331205749478254</v>
      </c>
      <c r="E515" s="307">
        <f t="shared" ca="1" si="212"/>
        <v>-3.6167278885048066</v>
      </c>
      <c r="F515" s="304">
        <f t="shared" ca="1" si="213"/>
        <v>3.8545986933580592</v>
      </c>
      <c r="G515" s="306">
        <f t="shared" ca="1" si="214"/>
        <v>23.02363498813386</v>
      </c>
      <c r="H515" s="307">
        <f t="shared" ca="1" si="215"/>
        <v>-107.94179496247746</v>
      </c>
      <c r="I515" s="304">
        <f t="shared" ca="1" si="216"/>
        <v>110.3699183101462</v>
      </c>
      <c r="J515" s="306">
        <f t="shared" ca="1" si="217"/>
        <v>1697.9489334042332</v>
      </c>
      <c r="K515" s="307">
        <f t="shared" ca="1" si="218"/>
        <v>1762.209864942404</v>
      </c>
      <c r="L515" s="304">
        <f t="shared" ca="1" si="203"/>
        <v>2447.1236561622504</v>
      </c>
      <c r="M515" s="306">
        <f t="shared" ca="1" si="219"/>
        <v>-1.3606487229827187</v>
      </c>
      <c r="N515" s="304">
        <f t="shared" ca="1" si="220"/>
        <v>-77.959429226774873</v>
      </c>
      <c r="P515" s="310">
        <f t="shared" ca="1" si="221"/>
        <v>23</v>
      </c>
      <c r="Q515" s="304">
        <f t="shared" ca="1" si="222"/>
        <v>0</v>
      </c>
      <c r="R515" s="306">
        <f t="shared" ca="1" si="223"/>
        <v>0</v>
      </c>
      <c r="S515" s="307">
        <f t="shared" ca="1" si="224"/>
        <v>4.2939999999999809</v>
      </c>
      <c r="T515" s="304">
        <f t="shared" ca="1" si="204"/>
        <v>42.124139999999812</v>
      </c>
      <c r="U515" s="311">
        <f t="shared" ca="1" si="205"/>
        <v>0</v>
      </c>
      <c r="V515" s="306">
        <f t="shared" ca="1" si="206"/>
        <v>1.026609570172192</v>
      </c>
      <c r="W515" s="304">
        <f t="shared" ca="1" si="207"/>
        <v>27.394042239151474</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3.2552102864441403</v>
      </c>
      <c r="AH515" s="304">
        <f t="shared" ca="1" si="231"/>
        <v>-6.3351266691656098</v>
      </c>
    </row>
    <row r="516" spans="1:34" x14ac:dyDescent="0.2">
      <c r="A516" s="347">
        <f t="shared" ca="1" si="209"/>
        <v>0.1</v>
      </c>
      <c r="B516" s="304">
        <f t="shared" ca="1" si="210"/>
        <v>36.900000000000219</v>
      </c>
      <c r="D516" s="306">
        <f t="shared" ca="1" si="211"/>
        <v>-1.3308136639888175</v>
      </c>
      <c r="E516" s="307">
        <f t="shared" ca="1" si="212"/>
        <v>-3.5707412675895771</v>
      </c>
      <c r="F516" s="304">
        <f t="shared" ca="1" si="213"/>
        <v>3.8106768701014997</v>
      </c>
      <c r="G516" s="306">
        <f t="shared" ca="1" si="214"/>
        <v>22.890553621734977</v>
      </c>
      <c r="H516" s="307">
        <f t="shared" ca="1" si="215"/>
        <v>-108.29886908923642</v>
      </c>
      <c r="I516" s="304">
        <f t="shared" ca="1" si="216"/>
        <v>110.69156467914387</v>
      </c>
      <c r="J516" s="306">
        <f t="shared" ca="1" si="217"/>
        <v>1700.2446428347266</v>
      </c>
      <c r="K516" s="307">
        <f t="shared" ca="1" si="218"/>
        <v>1751.3978317398182</v>
      </c>
      <c r="L516" s="304">
        <f t="shared" ref="L516:L579" ca="1" si="232">SQRT(pos_x^2+pos_z^2)</f>
        <v>2440.9478098704044</v>
      </c>
      <c r="M516" s="306">
        <f t="shared" ca="1" si="219"/>
        <v>-1.3624974717551965</v>
      </c>
      <c r="N516" s="304">
        <f t="shared" ca="1" si="220"/>
        <v>-78.065354728817852</v>
      </c>
      <c r="P516" s="310">
        <f t="shared" ca="1" si="221"/>
        <v>23</v>
      </c>
      <c r="Q516" s="304">
        <f t="shared" ca="1" si="222"/>
        <v>0</v>
      </c>
      <c r="R516" s="306">
        <f t="shared" ca="1" si="223"/>
        <v>0</v>
      </c>
      <c r="S516" s="307">
        <f t="shared" ca="1" si="224"/>
        <v>4.2939999999999809</v>
      </c>
      <c r="T516" s="304">
        <f t="shared" ref="T516:T579" ca="1" si="233">m*g</f>
        <v>42.124139999999812</v>
      </c>
      <c r="U516" s="311">
        <f t="shared" ref="U516:U579" ca="1" si="234">IF(pos_xz&lt;L_rampe,Poids*COS(Beta),0)</f>
        <v>0</v>
      </c>
      <c r="V516" s="306">
        <f t="shared" ref="V516:V579" ca="1" si="235">Rho_moyen*(20000-Alt_rampe-pos_z)/(20000+Alt_rampe+pos_z)</f>
        <v>1.0277287845610916</v>
      </c>
      <c r="W516" s="304">
        <f t="shared" ref="W516:W579" ca="1" si="236">1/2*Rho*Sref*Cx*vit_xz^2</f>
        <v>27.583980914826199</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3.2145720425045887</v>
      </c>
      <c r="AH516" s="304">
        <f t="shared" ca="1" si="231"/>
        <v>-6.3796092778648337</v>
      </c>
    </row>
    <row r="517" spans="1:34" x14ac:dyDescent="0.2">
      <c r="A517" s="347">
        <f t="shared" ref="A517:A580" ca="1" si="238">IF(B516+0.01&lt;=T_ini+ROUNDUP(Temps_fin_propu,0), 0.01, IF(K516&gt;0, 0.1, 0.0001))</f>
        <v>0.1</v>
      </c>
      <c r="B517" s="304">
        <f t="shared" ref="B517:B580" ca="1" si="239">B516+pas</f>
        <v>37.00000000000022</v>
      </c>
      <c r="D517" s="306">
        <f t="shared" ref="D517:D580" ca="1" si="240">IF(AND(L516&lt;L_rampe,Poussee&lt;Poids*SIN(M516)),0,(-W516+Poussee)/m*COS(M516)-U516/m*SIN(M516))</f>
        <v>-1.3284238788451599</v>
      </c>
      <c r="E517" s="307">
        <f t="shared" ref="E517:E580" ca="1" si="241">IF(AND(L516&lt;L_rampe,Poussee&lt;Poids*SIN(M516)),0,(-W516+Poussee)/m*SIN(M516)+U516/m*COS(M516)-Poids/m)</f>
        <v>-3.5250142313087798</v>
      </c>
      <c r="F517" s="304">
        <f t="shared" ref="F517:F580" ca="1" si="242">SQRT(acc_x^2+acc_z^2)</f>
        <v>3.7670194229410932</v>
      </c>
      <c r="G517" s="306">
        <f t="shared" ref="G517:G580" ca="1" si="243">G516+acc_x*pas</f>
        <v>22.757711233850461</v>
      </c>
      <c r="H517" s="307">
        <f t="shared" ref="H517:H580" ca="1" si="244">H516+acc_z*pas</f>
        <v>-108.65137051236729</v>
      </c>
      <c r="I517" s="304">
        <f t="shared" ref="I517:I580" ca="1" si="245">SQRT(vit_x^2+vit_z^2)</f>
        <v>111.00916058965151</v>
      </c>
      <c r="J517" s="306">
        <f t="shared" ref="J517:J580" ca="1" si="246">J516+0.5*(vit_x+G516)*pas*(K516&gt;=0)</f>
        <v>1702.5270560775059</v>
      </c>
      <c r="K517" s="307">
        <f t="shared" ref="K517:K580" ca="1" si="247">K516+0.5*(vit_z+H516)*pas</f>
        <v>1740.5503197597382</v>
      </c>
      <c r="L517" s="304">
        <f t="shared" ca="1" si="232"/>
        <v>2434.7718152409407</v>
      </c>
      <c r="M517" s="306">
        <f t="shared" ref="M517:M580" ca="1" si="248">IF(AND(L516&gt;L_rampe,G517&gt;0),ATAN2(G517,H517),$M$4)</f>
        <v>-1.3643249499361934</v>
      </c>
      <c r="N517" s="304">
        <f t="shared" ref="N517:N580" ca="1" si="249">DEGREES(Beta)</f>
        <v>-78.17006151574121</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4.2939999999999809</v>
      </c>
      <c r="T517" s="304">
        <f t="shared" ca="1" si="233"/>
        <v>42.124139999999812</v>
      </c>
      <c r="U517" s="311">
        <f t="shared" ca="1" si="234"/>
        <v>0</v>
      </c>
      <c r="V517" s="306">
        <f t="shared" ca="1" si="235"/>
        <v>1.0288527902609925</v>
      </c>
      <c r="W517" s="304">
        <f t="shared" ca="1" si="236"/>
        <v>27.772837140764011</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f t="shared" ref="AC517:AC580" ca="1" si="257">IF(ABS(t-ROUND(t,0))&lt;0.001,t,NA())</f>
        <v>37.00000000000022</v>
      </c>
      <c r="AD517" s="323">
        <f t="shared" ref="AD517:AD580" ca="1" si="258">IF(ABS(t-ROUND(t,0))&lt;0.001,pos_x,NA())</f>
        <v>1702.5270560775059</v>
      </c>
      <c r="AE517" s="324" t="e">
        <f t="shared" ca="1" si="237"/>
        <v>#N/A</v>
      </c>
      <c r="AG517" s="306">
        <f t="shared" ref="AG517:AG580" ca="1" si="259">IF(AND(L516&lt;L_rampe,Poussee&lt;Poids*SIN(M516)),0,(-W516+Poussee)/m-Poids*SIN(M516)/m)</f>
        <v>3.174105432166737</v>
      </c>
      <c r="AH517" s="304">
        <f t="shared" ref="AH517:AH580" ca="1" si="260">IF(AND(L516&lt;L_rampe,Poussee&lt;Poids*SIN(M516)), g*SIN(M516), (-W516+Poussee)/m)</f>
        <v>-6.4238427840769265</v>
      </c>
    </row>
    <row r="518" spans="1:34" x14ac:dyDescent="0.2">
      <c r="A518" s="347">
        <f t="shared" ca="1" si="238"/>
        <v>0.1</v>
      </c>
      <c r="B518" s="304">
        <f t="shared" ca="1" si="239"/>
        <v>37.100000000000222</v>
      </c>
      <c r="D518" s="306">
        <f t="shared" ca="1" si="240"/>
        <v>-1.325952514285009</v>
      </c>
      <c r="E518" s="307">
        <f t="shared" ca="1" si="241"/>
        <v>-3.4795497877178052</v>
      </c>
      <c r="F518" s="304">
        <f t="shared" ca="1" si="242"/>
        <v>3.7236295190775572</v>
      </c>
      <c r="G518" s="306">
        <f t="shared" ca="1" si="243"/>
        <v>22.62511598242196</v>
      </c>
      <c r="H518" s="307">
        <f t="shared" ca="1" si="244"/>
        <v>-108.99932549113907</v>
      </c>
      <c r="I518" s="304">
        <f t="shared" ca="1" si="245"/>
        <v>111.3227237842361</v>
      </c>
      <c r="J518" s="306">
        <f t="shared" ca="1" si="246"/>
        <v>1704.7961974383195</v>
      </c>
      <c r="K518" s="307">
        <f t="shared" ca="1" si="247"/>
        <v>1729.6677849595628</v>
      </c>
      <c r="L518" s="304">
        <f t="shared" ca="1" si="232"/>
        <v>2428.5964508594411</v>
      </c>
      <c r="M518" s="306">
        <f t="shared" ca="1" si="248"/>
        <v>-1.3661315215563965</v>
      </c>
      <c r="N518" s="304">
        <f t="shared" ca="1" si="249"/>
        <v>-78.273570444966964</v>
      </c>
      <c r="P518" s="310">
        <f t="shared" ca="1" si="250"/>
        <v>23</v>
      </c>
      <c r="Q518" s="304">
        <f t="shared" ca="1" si="251"/>
        <v>0</v>
      </c>
      <c r="R518" s="306">
        <f t="shared" ca="1" si="252"/>
        <v>0</v>
      </c>
      <c r="S518" s="307">
        <f t="shared" ca="1" si="253"/>
        <v>4.2939999999999809</v>
      </c>
      <c r="T518" s="304">
        <f t="shared" ca="1" si="233"/>
        <v>42.124139999999812</v>
      </c>
      <c r="U518" s="311">
        <f t="shared" ca="1" si="234"/>
        <v>0</v>
      </c>
      <c r="V518" s="306">
        <f t="shared" ca="1" si="235"/>
        <v>1.0299815526363414</v>
      </c>
      <c r="W518" s="304">
        <f t="shared" ca="1" si="236"/>
        <v>27.960598577732718</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3.1338153259046457</v>
      </c>
      <c r="AH518" s="304">
        <f t="shared" ca="1" si="260"/>
        <v>-6.4678242060466076</v>
      </c>
    </row>
    <row r="519" spans="1:34" x14ac:dyDescent="0.2">
      <c r="A519" s="347">
        <f t="shared" ca="1" si="238"/>
        <v>0.1</v>
      </c>
      <c r="B519" s="304">
        <f t="shared" ca="1" si="239"/>
        <v>37.200000000000223</v>
      </c>
      <c r="D519" s="306">
        <f t="shared" ca="1" si="240"/>
        <v>-1.323400866688065</v>
      </c>
      <c r="E519" s="307">
        <f t="shared" ca="1" si="241"/>
        <v>-3.4343508349102221</v>
      </c>
      <c r="F519" s="304">
        <f t="shared" ca="1" si="242"/>
        <v>3.6805102243030463</v>
      </c>
      <c r="G519" s="306">
        <f t="shared" ca="1" si="243"/>
        <v>22.492775895753152</v>
      </c>
      <c r="H519" s="307">
        <f t="shared" ca="1" si="244"/>
        <v>-109.34276057463009</v>
      </c>
      <c r="I519" s="304">
        <f t="shared" ca="1" si="245"/>
        <v>111.63227247340912</v>
      </c>
      <c r="J519" s="306">
        <f t="shared" ca="1" si="246"/>
        <v>1707.0520920322283</v>
      </c>
      <c r="K519" s="307">
        <f t="shared" ca="1" si="247"/>
        <v>1718.7506806562744</v>
      </c>
      <c r="L519" s="304">
        <f t="shared" ca="1" si="232"/>
        <v>2422.4224955956824</v>
      </c>
      <c r="M519" s="306">
        <f t="shared" ca="1" si="248"/>
        <v>-1.3679175421530159</v>
      </c>
      <c r="N519" s="304">
        <f t="shared" ca="1" si="249"/>
        <v>-78.375901887276697</v>
      </c>
      <c r="P519" s="310">
        <f t="shared" ca="1" si="250"/>
        <v>23</v>
      </c>
      <c r="Q519" s="304">
        <f t="shared" ca="1" si="251"/>
        <v>0</v>
      </c>
      <c r="R519" s="306">
        <f t="shared" ca="1" si="252"/>
        <v>0</v>
      </c>
      <c r="S519" s="307">
        <f t="shared" ca="1" si="253"/>
        <v>4.2939999999999809</v>
      </c>
      <c r="T519" s="304">
        <f t="shared" ca="1" si="233"/>
        <v>42.124139999999812</v>
      </c>
      <c r="U519" s="311">
        <f t="shared" ca="1" si="234"/>
        <v>0</v>
      </c>
      <c r="V519" s="306">
        <f t="shared" ca="1" si="235"/>
        <v>1.0311150372079954</v>
      </c>
      <c r="W519" s="304">
        <f t="shared" ca="1" si="236"/>
        <v>28.147253346345256</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3.0937064302576678</v>
      </c>
      <c r="AH519" s="304">
        <f t="shared" ca="1" si="260"/>
        <v>-6.5115506701753239</v>
      </c>
    </row>
    <row r="520" spans="1:34" x14ac:dyDescent="0.2">
      <c r="A520" s="347">
        <f t="shared" ca="1" si="238"/>
        <v>0.1</v>
      </c>
      <c r="B520" s="304">
        <f t="shared" ca="1" si="239"/>
        <v>37.300000000000225</v>
      </c>
      <c r="D520" s="306">
        <f t="shared" ca="1" si="240"/>
        <v>-1.3207702334962597</v>
      </c>
      <c r="E520" s="307">
        <f t="shared" ca="1" si="241"/>
        <v>-3.3894201620731499</v>
      </c>
      <c r="F520" s="304">
        <f t="shared" ca="1" si="242"/>
        <v>3.6376645041506701</v>
      </c>
      <c r="G520" s="306">
        <f t="shared" ca="1" si="243"/>
        <v>22.360698872403525</v>
      </c>
      <c r="H520" s="307">
        <f t="shared" ca="1" si="244"/>
        <v>-109.6817025908374</v>
      </c>
      <c r="I520" s="304">
        <f t="shared" ca="1" si="245"/>
        <v>111.9378253196265</v>
      </c>
      <c r="J520" s="306">
        <f t="shared" ca="1" si="246"/>
        <v>1709.2947657706361</v>
      </c>
      <c r="K520" s="307">
        <f t="shared" ca="1" si="247"/>
        <v>1707.7994574980009</v>
      </c>
      <c r="L520" s="304">
        <f t="shared" ca="1" si="232"/>
        <v>2416.2507285713045</v>
      </c>
      <c r="M520" s="306">
        <f t="shared" ca="1" si="248"/>
        <v>-1.3696833590094779</v>
      </c>
      <c r="N520" s="304">
        <f t="shared" ca="1" si="249"/>
        <v>-78.477075740545018</v>
      </c>
      <c r="P520" s="310">
        <f t="shared" ca="1" si="250"/>
        <v>23</v>
      </c>
      <c r="Q520" s="304">
        <f t="shared" ca="1" si="251"/>
        <v>0</v>
      </c>
      <c r="R520" s="306">
        <f t="shared" ca="1" si="252"/>
        <v>0</v>
      </c>
      <c r="S520" s="307">
        <f t="shared" ca="1" si="253"/>
        <v>4.2939999999999809</v>
      </c>
      <c r="T520" s="304">
        <f t="shared" ca="1" si="233"/>
        <v>42.124139999999812</v>
      </c>
      <c r="U520" s="311">
        <f t="shared" ca="1" si="234"/>
        <v>0</v>
      </c>
      <c r="V520" s="306">
        <f t="shared" ca="1" si="235"/>
        <v>1.0322532096557173</v>
      </c>
      <c r="W520" s="304">
        <f t="shared" ca="1" si="236"/>
        <v>28.332790022365582</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3.0537832908290756</v>
      </c>
      <c r="AH520" s="304">
        <f t="shared" ca="1" si="260"/>
        <v>-6.5550194099546761</v>
      </c>
    </row>
    <row r="521" spans="1:34" x14ac:dyDescent="0.2">
      <c r="A521" s="347">
        <f t="shared" ca="1" si="238"/>
        <v>0.1</v>
      </c>
      <c r="B521" s="304">
        <f t="shared" ca="1" si="239"/>
        <v>37.400000000000226</v>
      </c>
      <c r="D521" s="306">
        <f t="shared" ca="1" si="240"/>
        <v>-1.3180619126785358</v>
      </c>
      <c r="E521" s="307">
        <f t="shared" ca="1" si="241"/>
        <v>-3.3447604505718154</v>
      </c>
      <c r="F521" s="304">
        <f t="shared" ca="1" si="242"/>
        <v>3.5950952250758497</v>
      </c>
      <c r="G521" s="306">
        <f t="shared" ca="1" si="243"/>
        <v>22.228892681135672</v>
      </c>
      <c r="H521" s="307">
        <f t="shared" ca="1" si="244"/>
        <v>-110.01617863589459</v>
      </c>
      <c r="I521" s="304">
        <f t="shared" ca="1" si="245"/>
        <v>112.23940142157974</v>
      </c>
      <c r="J521" s="306">
        <f t="shared" ca="1" si="246"/>
        <v>1711.5242453483131</v>
      </c>
      <c r="K521" s="307">
        <f t="shared" ca="1" si="247"/>
        <v>1696.8145634366645</v>
      </c>
      <c r="L521" s="304">
        <f t="shared" ca="1" si="232"/>
        <v>2410.0819291272801</v>
      </c>
      <c r="M521" s="306">
        <f t="shared" ca="1" si="248"/>
        <v>-1.3714293113873544</v>
      </c>
      <c r="N521" s="304">
        <f t="shared" ca="1" si="249"/>
        <v>-78.577111443028173</v>
      </c>
      <c r="P521" s="310">
        <f t="shared" ca="1" si="250"/>
        <v>23</v>
      </c>
      <c r="Q521" s="304">
        <f t="shared" ca="1" si="251"/>
        <v>0</v>
      </c>
      <c r="R521" s="306">
        <f t="shared" ca="1" si="252"/>
        <v>0</v>
      </c>
      <c r="S521" s="307">
        <f t="shared" ca="1" si="253"/>
        <v>4.2939999999999809</v>
      </c>
      <c r="T521" s="304">
        <f t="shared" ca="1" si="233"/>
        <v>42.124139999999812</v>
      </c>
      <c r="U521" s="311">
        <f t="shared" ca="1" si="234"/>
        <v>0</v>
      </c>
      <c r="V521" s="306">
        <f t="shared" ca="1" si="235"/>
        <v>1.0333960358205991</v>
      </c>
      <c r="W521" s="304">
        <f t="shared" ca="1" si="236"/>
        <v>28.517197631905596</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3.0140502952353572</v>
      </c>
      <c r="AH521" s="304">
        <f t="shared" ca="1" si="260"/>
        <v>-6.5982277648732435</v>
      </c>
    </row>
    <row r="522" spans="1:34" x14ac:dyDescent="0.2">
      <c r="A522" s="347">
        <f t="shared" ca="1" si="238"/>
        <v>0.1</v>
      </c>
      <c r="B522" s="304">
        <f t="shared" ca="1" si="239"/>
        <v>37.500000000000227</v>
      </c>
      <c r="D522" s="306">
        <f t="shared" ca="1" si="240"/>
        <v>-1.3152772022095718</v>
      </c>
      <c r="E522" s="307">
        <f t="shared" ca="1" si="241"/>
        <v>-3.3003742750619525</v>
      </c>
      <c r="F522" s="304">
        <f t="shared" ca="1" si="242"/>
        <v>3.5528051556682572</v>
      </c>
      <c r="G522" s="306">
        <f t="shared" ca="1" si="243"/>
        <v>22.097364960914714</v>
      </c>
      <c r="H522" s="307">
        <f t="shared" ca="1" si="244"/>
        <v>-110.34621606340079</v>
      </c>
      <c r="I522" s="304">
        <f t="shared" ca="1" si="245"/>
        <v>112.53702029877365</v>
      </c>
      <c r="J522" s="306">
        <f t="shared" ca="1" si="246"/>
        <v>1713.7405582304157</v>
      </c>
      <c r="K522" s="307">
        <f t="shared" ca="1" si="247"/>
        <v>1685.7964437016997</v>
      </c>
      <c r="L522" s="304">
        <f t="shared" ca="1" si="232"/>
        <v>2403.9168767911247</v>
      </c>
      <c r="M522" s="306">
        <f t="shared" ca="1" si="248"/>
        <v>-1.3731557307508089</v>
      </c>
      <c r="N522" s="304">
        <f t="shared" ca="1" si="249"/>
        <v>-78.676027986223787</v>
      </c>
      <c r="P522" s="310">
        <f t="shared" ca="1" si="250"/>
        <v>23</v>
      </c>
      <c r="Q522" s="304">
        <f t="shared" ca="1" si="251"/>
        <v>0</v>
      </c>
      <c r="R522" s="306">
        <f t="shared" ca="1" si="252"/>
        <v>0</v>
      </c>
      <c r="S522" s="307">
        <f t="shared" ca="1" si="253"/>
        <v>4.2939999999999809</v>
      </c>
      <c r="T522" s="304">
        <f t="shared" ca="1" si="233"/>
        <v>42.124139999999812</v>
      </c>
      <c r="U522" s="311">
        <f t="shared" ca="1" si="234"/>
        <v>0</v>
      </c>
      <c r="V522" s="306">
        <f t="shared" ca="1" si="235"/>
        <v>1.0345434817074144</v>
      </c>
      <c r="W522" s="304">
        <f t="shared" ca="1" si="236"/>
        <v>28.700465646518531</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2.9745116760082499</v>
      </c>
      <c r="AH522" s="304">
        <f t="shared" ca="1" si="260"/>
        <v>-6.6411731792980255</v>
      </c>
    </row>
    <row r="523" spans="1:34" x14ac:dyDescent="0.2">
      <c r="A523" s="347">
        <f t="shared" ca="1" si="238"/>
        <v>0.1</v>
      </c>
      <c r="B523" s="304">
        <f t="shared" ca="1" si="239"/>
        <v>37.600000000000229</v>
      </c>
      <c r="D523" s="306">
        <f t="shared" ca="1" si="240"/>
        <v>-1.3124173995623019</v>
      </c>
      <c r="E523" s="307">
        <f t="shared" ca="1" si="241"/>
        <v>-3.2562641046286291</v>
      </c>
      <c r="F523" s="304">
        <f t="shared" ca="1" si="242"/>
        <v>3.5107969678930115</v>
      </c>
      <c r="G523" s="306">
        <f t="shared" ca="1" si="243"/>
        <v>21.966123220958483</v>
      </c>
      <c r="H523" s="307">
        <f t="shared" ca="1" si="244"/>
        <v>-110.67184247386365</v>
      </c>
      <c r="I523" s="304">
        <f t="shared" ca="1" si="245"/>
        <v>112.83070187638656</v>
      </c>
      <c r="J523" s="306">
        <f t="shared" ca="1" si="246"/>
        <v>1715.9437326395093</v>
      </c>
      <c r="K523" s="307">
        <f t="shared" ca="1" si="247"/>
        <v>1674.7455407748364</v>
      </c>
      <c r="L523" s="304">
        <f t="shared" ca="1" si="232"/>
        <v>2397.756351243806</v>
      </c>
      <c r="M523" s="306">
        <f t="shared" ca="1" si="248"/>
        <v>-1.3748629409838269</v>
      </c>
      <c r="N523" s="304">
        <f t="shared" ca="1" si="249"/>
        <v>-78.773843927317259</v>
      </c>
      <c r="P523" s="310">
        <f t="shared" ca="1" si="250"/>
        <v>23</v>
      </c>
      <c r="Q523" s="304">
        <f t="shared" ca="1" si="251"/>
        <v>0</v>
      </c>
      <c r="R523" s="306">
        <f t="shared" ca="1" si="252"/>
        <v>0</v>
      </c>
      <c r="S523" s="307">
        <f t="shared" ca="1" si="253"/>
        <v>4.2939999999999809</v>
      </c>
      <c r="T523" s="304">
        <f t="shared" ca="1" si="233"/>
        <v>42.124139999999812</v>
      </c>
      <c r="U523" s="311">
        <f t="shared" ca="1" si="234"/>
        <v>0</v>
      </c>
      <c r="V523" s="306">
        <f t="shared" ca="1" si="235"/>
        <v>1.0356955134869064</v>
      </c>
      <c r="W523" s="304">
        <f t="shared" ca="1" si="236"/>
        <v>28.882583978194692</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2.9351715134514151</v>
      </c>
      <c r="AH523" s="304">
        <f t="shared" ca="1" si="260"/>
        <v>-6.6838532013317788</v>
      </c>
    </row>
    <row r="524" spans="1:34" x14ac:dyDescent="0.2">
      <c r="A524" s="347">
        <f t="shared" ca="1" si="238"/>
        <v>0.1</v>
      </c>
      <c r="B524" s="304">
        <f t="shared" ca="1" si="239"/>
        <v>37.70000000000023</v>
      </c>
      <c r="D524" s="306">
        <f t="shared" ca="1" si="240"/>
        <v>-1.3094838012141481</v>
      </c>
      <c r="E524" s="307">
        <f t="shared" ca="1" si="241"/>
        <v>-3.2124323039500506</v>
      </c>
      <c r="F524" s="304">
        <f t="shared" ca="1" si="242"/>
        <v>3.4690732383597904</v>
      </c>
      <c r="G524" s="306">
        <f t="shared" ca="1" si="243"/>
        <v>21.83517484083707</v>
      </c>
      <c r="H524" s="307">
        <f t="shared" ca="1" si="244"/>
        <v>-110.99308570425865</v>
      </c>
      <c r="I524" s="304">
        <f t="shared" ca="1" si="245"/>
        <v>113.12046647040857</v>
      </c>
      <c r="J524" s="306">
        <f t="shared" ca="1" si="246"/>
        <v>1718.133797542599</v>
      </c>
      <c r="K524" s="307">
        <f t="shared" ca="1" si="247"/>
        <v>1663.6622943659304</v>
      </c>
      <c r="L524" s="304">
        <f t="shared" ca="1" si="232"/>
        <v>2391.6011322862901</v>
      </c>
      <c r="M524" s="306">
        <f t="shared" ca="1" si="248"/>
        <v>-1.3765512586004918</v>
      </c>
      <c r="N524" s="304">
        <f t="shared" ca="1" si="249"/>
        <v>-78.870577401229738</v>
      </c>
      <c r="P524" s="310">
        <f t="shared" ca="1" si="250"/>
        <v>23</v>
      </c>
      <c r="Q524" s="304">
        <f t="shared" ca="1" si="251"/>
        <v>0</v>
      </c>
      <c r="R524" s="306">
        <f t="shared" ca="1" si="252"/>
        <v>0</v>
      </c>
      <c r="S524" s="307">
        <f t="shared" ca="1" si="253"/>
        <v>4.2939999999999809</v>
      </c>
      <c r="T524" s="304">
        <f t="shared" ca="1" si="233"/>
        <v>42.124139999999812</v>
      </c>
      <c r="U524" s="311">
        <f t="shared" ca="1" si="234"/>
        <v>0</v>
      </c>
      <c r="V524" s="306">
        <f t="shared" ca="1" si="235"/>
        <v>1.0368520974980038</v>
      </c>
      <c r="W524" s="304">
        <f t="shared" ca="1" si="236"/>
        <v>29.063542974264418</v>
      </c>
      <c r="Y524" s="314" t="str">
        <f t="shared" ca="1" si="254"/>
        <v/>
      </c>
      <c r="Z524" s="315" t="str">
        <f t="shared" ca="1" si="255"/>
        <v/>
      </c>
      <c r="AA524" s="316" t="str">
        <f t="shared" ca="1" si="256"/>
        <v/>
      </c>
      <c r="AC524" s="310" t="e">
        <f t="shared" ca="1" si="257"/>
        <v>#N/A</v>
      </c>
      <c r="AD524" s="323" t="e">
        <f t="shared" ca="1" si="258"/>
        <v>#N/A</v>
      </c>
      <c r="AE524" s="324" t="e">
        <f t="shared" ca="1" si="237"/>
        <v>#N/A</v>
      </c>
      <c r="AG524" s="306">
        <f t="shared" ca="1" si="259"/>
        <v>2.896033738453391</v>
      </c>
      <c r="AH524" s="304">
        <f t="shared" ca="1" si="260"/>
        <v>-6.726265481647606</v>
      </c>
    </row>
    <row r="525" spans="1:34" x14ac:dyDescent="0.2">
      <c r="A525" s="347">
        <f t="shared" ca="1" si="238"/>
        <v>0.1</v>
      </c>
      <c r="B525" s="304">
        <f t="shared" ca="1" si="239"/>
        <v>37.800000000000232</v>
      </c>
      <c r="D525" s="306">
        <f t="shared" ca="1" si="240"/>
        <v>-1.3064777021667788</v>
      </c>
      <c r="E525" s="307">
        <f t="shared" ca="1" si="241"/>
        <v>-3.1688811344850656</v>
      </c>
      <c r="F525" s="304">
        <f t="shared" ca="1" si="242"/>
        <v>3.42763644961865</v>
      </c>
      <c r="G525" s="306">
        <f t="shared" ca="1" si="243"/>
        <v>21.70452707062039</v>
      </c>
      <c r="H525" s="307">
        <f t="shared" ca="1" si="244"/>
        <v>-111.30997381770716</v>
      </c>
      <c r="I525" s="304">
        <f t="shared" ca="1" si="245"/>
        <v>113.40633477305379</v>
      </c>
      <c r="J525" s="306">
        <f t="shared" ca="1" si="246"/>
        <v>1720.310782638172</v>
      </c>
      <c r="K525" s="307">
        <f t="shared" ca="1" si="247"/>
        <v>1652.5471413898322</v>
      </c>
      <c r="L525" s="304">
        <f t="shared" ca="1" si="232"/>
        <v>2385.4519998056689</v>
      </c>
      <c r="M525" s="306">
        <f t="shared" ca="1" si="248"/>
        <v>-1.3782209929485543</v>
      </c>
      <c r="N525" s="304">
        <f t="shared" ca="1" si="249"/>
        <v>-78.966246132281753</v>
      </c>
      <c r="P525" s="310">
        <f t="shared" ca="1" si="250"/>
        <v>23</v>
      </c>
      <c r="Q525" s="304">
        <f t="shared" ca="1" si="251"/>
        <v>0</v>
      </c>
      <c r="R525" s="306">
        <f t="shared" ca="1" si="252"/>
        <v>0</v>
      </c>
      <c r="S525" s="307">
        <f t="shared" ca="1" si="253"/>
        <v>4.2939999999999809</v>
      </c>
      <c r="T525" s="304">
        <f t="shared" ca="1" si="233"/>
        <v>42.124139999999812</v>
      </c>
      <c r="U525" s="311">
        <f t="shared" ca="1" si="234"/>
        <v>0</v>
      </c>
      <c r="V525" s="306">
        <f t="shared" ca="1" si="235"/>
        <v>1.0380132002499725</v>
      </c>
      <c r="W525" s="304">
        <f t="shared" ca="1" si="236"/>
        <v>29.243333412213818</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2.8571021352585051</v>
      </c>
      <c r="AH525" s="304">
        <f t="shared" ca="1" si="260"/>
        <v>-6.768407772301944</v>
      </c>
    </row>
    <row r="526" spans="1:34" x14ac:dyDescent="0.2">
      <c r="A526" s="347">
        <f t="shared" ca="1" si="238"/>
        <v>0.1</v>
      </c>
      <c r="B526" s="304">
        <f t="shared" ca="1" si="239"/>
        <v>37.900000000000233</v>
      </c>
      <c r="D526" s="306">
        <f t="shared" ca="1" si="240"/>
        <v>-1.3034003954792839</v>
      </c>
      <c r="E526" s="307">
        <f t="shared" ca="1" si="241"/>
        <v>-3.1256127556829867</v>
      </c>
      <c r="F526" s="304">
        <f t="shared" ca="1" si="242"/>
        <v>3.3864889914812579</v>
      </c>
      <c r="G526" s="306">
        <f t="shared" ca="1" si="243"/>
        <v>21.574187031072462</v>
      </c>
      <c r="H526" s="307">
        <f t="shared" ca="1" si="244"/>
        <v>-111.62253509327546</v>
      </c>
      <c r="I526" s="304">
        <f t="shared" ca="1" si="245"/>
        <v>113.68832783844262</v>
      </c>
      <c r="J526" s="306">
        <f t="shared" ca="1" si="246"/>
        <v>1722.4747183432567</v>
      </c>
      <c r="K526" s="307">
        <f t="shared" ca="1" si="247"/>
        <v>1641.4005159442831</v>
      </c>
      <c r="L526" s="304">
        <f t="shared" ca="1" si="232"/>
        <v>2379.3097337408258</v>
      </c>
      <c r="M526" s="306">
        <f t="shared" ca="1" si="248"/>
        <v>-1.3798724464065339</v>
      </c>
      <c r="N526" s="304">
        <f t="shared" ca="1" si="249"/>
        <v>-79.060867445486267</v>
      </c>
      <c r="P526" s="310">
        <f t="shared" ca="1" si="250"/>
        <v>23</v>
      </c>
      <c r="Q526" s="304">
        <f t="shared" ca="1" si="251"/>
        <v>0</v>
      </c>
      <c r="R526" s="306">
        <f t="shared" ca="1" si="252"/>
        <v>0</v>
      </c>
      <c r="S526" s="307">
        <f t="shared" ca="1" si="253"/>
        <v>4.2939999999999809</v>
      </c>
      <c r="T526" s="304">
        <f t="shared" ca="1" si="233"/>
        <v>42.124139999999812</v>
      </c>
      <c r="U526" s="311">
        <f t="shared" ca="1" si="234"/>
        <v>0</v>
      </c>
      <c r="V526" s="306">
        <f t="shared" ca="1" si="235"/>
        <v>1.0391787884244967</v>
      </c>
      <c r="W526" s="304">
        <f t="shared" ca="1" si="236"/>
        <v>29.421946494418407</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2.8183803441972453</v>
      </c>
      <c r="AH526" s="304">
        <f t="shared" ca="1" si="260"/>
        <v>-6.8102779255272354</v>
      </c>
    </row>
    <row r="527" spans="1:34" x14ac:dyDescent="0.2">
      <c r="A527" s="347">
        <f t="shared" ca="1" si="238"/>
        <v>0.1</v>
      </c>
      <c r="B527" s="304">
        <f t="shared" ca="1" si="239"/>
        <v>38.000000000000234</v>
      </c>
      <c r="D527" s="306">
        <f t="shared" ca="1" si="240"/>
        <v>-1.3002531718146226</v>
      </c>
      <c r="E527" s="307">
        <f t="shared" ca="1" si="241"/>
        <v>-3.0826292262144328</v>
      </c>
      <c r="F527" s="304">
        <f t="shared" ca="1" si="242"/>
        <v>3.3456331623663376</v>
      </c>
      <c r="G527" s="306">
        <f t="shared" ca="1" si="243"/>
        <v>21.444161713890999</v>
      </c>
      <c r="H527" s="307">
        <f t="shared" ca="1" si="244"/>
        <v>-111.9307980158969</v>
      </c>
      <c r="I527" s="304">
        <f t="shared" ca="1" si="245"/>
        <v>113.96646706855056</v>
      </c>
      <c r="J527" s="306">
        <f t="shared" ca="1" si="246"/>
        <v>1724.6256357805048</v>
      </c>
      <c r="K527" s="307">
        <f t="shared" ca="1" si="247"/>
        <v>1630.2228492888246</v>
      </c>
      <c r="L527" s="304">
        <f t="shared" ca="1" si="232"/>
        <v>2373.1751140475671</v>
      </c>
      <c r="M527" s="306">
        <f t="shared" ca="1" si="248"/>
        <v>-1.3815059145745847</v>
      </c>
      <c r="N527" s="304">
        <f t="shared" ca="1" si="249"/>
        <v>-79.154458277484551</v>
      </c>
      <c r="P527" s="310">
        <f t="shared" ca="1" si="250"/>
        <v>23</v>
      </c>
      <c r="Q527" s="304">
        <f t="shared" ca="1" si="251"/>
        <v>0</v>
      </c>
      <c r="R527" s="306">
        <f t="shared" ca="1" si="252"/>
        <v>0</v>
      </c>
      <c r="S527" s="307">
        <f t="shared" ca="1" si="253"/>
        <v>4.2939999999999809</v>
      </c>
      <c r="T527" s="304">
        <f t="shared" ca="1" si="233"/>
        <v>42.124139999999812</v>
      </c>
      <c r="U527" s="311">
        <f t="shared" ca="1" si="234"/>
        <v>0</v>
      </c>
      <c r="V527" s="306">
        <f t="shared" ca="1" si="235"/>
        <v>1.0403488288776952</v>
      </c>
      <c r="W527" s="304">
        <f t="shared" ca="1" si="236"/>
        <v>29.59937384279986</v>
      </c>
      <c r="Y527" s="314" t="str">
        <f t="shared" ca="1" si="254"/>
        <v/>
      </c>
      <c r="Z527" s="315" t="str">
        <f t="shared" ca="1" si="255"/>
        <v/>
      </c>
      <c r="AA527" s="316" t="str">
        <f t="shared" ca="1" si="256"/>
        <v/>
      </c>
      <c r="AC527" s="310">
        <f t="shared" ca="1" si="257"/>
        <v>38.000000000000234</v>
      </c>
      <c r="AD527" s="323">
        <f t="shared" ca="1" si="258"/>
        <v>1724.6256357805048</v>
      </c>
      <c r="AE527" s="324" t="e">
        <f t="shared" ca="1" si="237"/>
        <v>#N/A</v>
      </c>
      <c r="AG527" s="306">
        <f t="shared" ca="1" si="259"/>
        <v>2.7798718643774221</v>
      </c>
      <c r="AH527" s="304">
        <f t="shared" ca="1" si="260"/>
        <v>-6.8518738925054814</v>
      </c>
    </row>
    <row r="528" spans="1:34" x14ac:dyDescent="0.2">
      <c r="A528" s="347">
        <f t="shared" ca="1" si="238"/>
        <v>0.1</v>
      </c>
      <c r="B528" s="304">
        <f t="shared" ca="1" si="239"/>
        <v>38.100000000000236</v>
      </c>
      <c r="D528" s="306">
        <f t="shared" ca="1" si="240"/>
        <v>-1.2970373189991955</v>
      </c>
      <c r="E528" s="307">
        <f t="shared" ca="1" si="241"/>
        <v>-3.0399325052218567</v>
      </c>
      <c r="F528" s="304">
        <f t="shared" ca="1" si="242"/>
        <v>3.3050711706680467</v>
      </c>
      <c r="G528" s="306">
        <f t="shared" ca="1" si="243"/>
        <v>21.31445798199108</v>
      </c>
      <c r="H528" s="307">
        <f t="shared" ca="1" si="244"/>
        <v>-112.23479126641908</v>
      </c>
      <c r="I528" s="304">
        <f t="shared" ca="1" si="245"/>
        <v>114.24077419941938</v>
      </c>
      <c r="J528" s="306">
        <f t="shared" ca="1" si="246"/>
        <v>1726.7635667652989</v>
      </c>
      <c r="K528" s="307">
        <f t="shared" ca="1" si="247"/>
        <v>1619.0145698247088</v>
      </c>
      <c r="L528" s="304">
        <f t="shared" ca="1" si="232"/>
        <v>2367.0489206631755</v>
      </c>
      <c r="M528" s="306">
        <f t="shared" ca="1" si="248"/>
        <v>-1.3831216864593443</v>
      </c>
      <c r="N528" s="304">
        <f t="shared" ca="1" si="249"/>
        <v>-79.247035187137172</v>
      </c>
      <c r="P528" s="310">
        <f t="shared" ca="1" si="250"/>
        <v>23</v>
      </c>
      <c r="Q528" s="304">
        <f t="shared" ca="1" si="251"/>
        <v>0</v>
      </c>
      <c r="R528" s="306">
        <f t="shared" ca="1" si="252"/>
        <v>0</v>
      </c>
      <c r="S528" s="307">
        <f t="shared" ca="1" si="253"/>
        <v>4.2939999999999809</v>
      </c>
      <c r="T528" s="304">
        <f t="shared" ca="1" si="233"/>
        <v>42.124139999999812</v>
      </c>
      <c r="U528" s="311">
        <f t="shared" ca="1" si="234"/>
        <v>0</v>
      </c>
      <c r="V528" s="306">
        <f t="shared" ca="1" si="235"/>
        <v>1.0415232886420738</v>
      </c>
      <c r="W528" s="304">
        <f t="shared" ca="1" si="236"/>
        <v>29.775607493410885</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2.7415800563374475</v>
      </c>
      <c r="AH528" s="304">
        <f t="shared" ca="1" si="260"/>
        <v>-6.8931937221238915</v>
      </c>
    </row>
    <row r="529" spans="1:34" x14ac:dyDescent="0.2">
      <c r="A529" s="347">
        <f t="shared" ca="1" si="238"/>
        <v>0.1</v>
      </c>
      <c r="B529" s="304">
        <f t="shared" ca="1" si="239"/>
        <v>38.200000000000237</v>
      </c>
      <c r="D529" s="306">
        <f t="shared" ca="1" si="240"/>
        <v>-1.2937541215953969</v>
      </c>
      <c r="E529" s="307">
        <f t="shared" ca="1" si="241"/>
        <v>-2.9975244535885386</v>
      </c>
      <c r="F529" s="304">
        <f t="shared" ca="1" si="242"/>
        <v>3.2648051361461596</v>
      </c>
      <c r="G529" s="306">
        <f t="shared" ca="1" si="243"/>
        <v>21.18508256983154</v>
      </c>
      <c r="H529" s="307">
        <f t="shared" ca="1" si="244"/>
        <v>-112.53454371177793</v>
      </c>
      <c r="I529" s="304">
        <f t="shared" ca="1" si="245"/>
        <v>114.51127128762757</v>
      </c>
      <c r="J529" s="306">
        <f t="shared" ca="1" si="246"/>
        <v>1728.88854379289</v>
      </c>
      <c r="K529" s="307">
        <f t="shared" ca="1" si="247"/>
        <v>1607.776103075799</v>
      </c>
      <c r="L529" s="304">
        <f t="shared" ca="1" si="232"/>
        <v>2360.9319334703196</v>
      </c>
      <c r="M529" s="306">
        <f t="shared" ca="1" si="248"/>
        <v>-1.3847200446529793</v>
      </c>
      <c r="N529" s="304">
        <f t="shared" ca="1" si="249"/>
        <v>-79.338614365782604</v>
      </c>
      <c r="P529" s="310">
        <f t="shared" ca="1" si="250"/>
        <v>23</v>
      </c>
      <c r="Q529" s="304">
        <f t="shared" ca="1" si="251"/>
        <v>0</v>
      </c>
      <c r="R529" s="306">
        <f t="shared" ca="1" si="252"/>
        <v>0</v>
      </c>
      <c r="S529" s="307">
        <f t="shared" ca="1" si="253"/>
        <v>4.2939999999999809</v>
      </c>
      <c r="T529" s="304">
        <f t="shared" ca="1" si="233"/>
        <v>42.124139999999812</v>
      </c>
      <c r="U529" s="311">
        <f t="shared" ca="1" si="234"/>
        <v>0</v>
      </c>
      <c r="V529" s="306">
        <f t="shared" ca="1" si="235"/>
        <v>1.0427021349284071</v>
      </c>
      <c r="W529" s="304">
        <f t="shared" ca="1" si="236"/>
        <v>29.950639890953163</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2.7035081446628846</v>
      </c>
      <c r="AH529" s="304">
        <f t="shared" ca="1" si="260"/>
        <v>-6.9342355597137901</v>
      </c>
    </row>
    <row r="530" spans="1:34" x14ac:dyDescent="0.2">
      <c r="A530" s="347">
        <f t="shared" ca="1" si="238"/>
        <v>0.1</v>
      </c>
      <c r="B530" s="304">
        <f t="shared" ca="1" si="239"/>
        <v>38.300000000000239</v>
      </c>
      <c r="D530" s="306">
        <f t="shared" ca="1" si="240"/>
        <v>-1.290404860487012</v>
      </c>
      <c r="E530" s="307">
        <f t="shared" ca="1" si="241"/>
        <v>-2.9554068352247569</v>
      </c>
      <c r="F530" s="304">
        <f t="shared" ca="1" si="242"/>
        <v>3.2248370913368194</v>
      </c>
      <c r="G530" s="306">
        <f t="shared" ca="1" si="243"/>
        <v>21.056042083782838</v>
      </c>
      <c r="H530" s="307">
        <f t="shared" ca="1" si="244"/>
        <v>-112.8300843953004</v>
      </c>
      <c r="I530" s="304">
        <f t="shared" ca="1" si="245"/>
        <v>114.7779806970163</v>
      </c>
      <c r="J530" s="306">
        <f t="shared" ca="1" si="246"/>
        <v>1731.0006000255707</v>
      </c>
      <c r="K530" s="307">
        <f t="shared" ca="1" si="247"/>
        <v>1596.5078716704452</v>
      </c>
      <c r="L530" s="304">
        <f t="shared" ca="1" si="232"/>
        <v>2354.8249322602692</v>
      </c>
      <c r="M530" s="306">
        <f t="shared" ca="1" si="248"/>
        <v>-1.386301265506632</v>
      </c>
      <c r="N530" s="304">
        <f t="shared" ca="1" si="249"/>
        <v>-79.429211647174981</v>
      </c>
      <c r="P530" s="310">
        <f t="shared" ca="1" si="250"/>
        <v>23</v>
      </c>
      <c r="Q530" s="304">
        <f t="shared" ca="1" si="251"/>
        <v>0</v>
      </c>
      <c r="R530" s="306">
        <f t="shared" ca="1" si="252"/>
        <v>0</v>
      </c>
      <c r="S530" s="307">
        <f t="shared" ca="1" si="253"/>
        <v>4.2939999999999809</v>
      </c>
      <c r="T530" s="304">
        <f t="shared" ca="1" si="233"/>
        <v>42.124139999999812</v>
      </c>
      <c r="U530" s="311">
        <f t="shared" ca="1" si="234"/>
        <v>0</v>
      </c>
      <c r="V530" s="306">
        <f t="shared" ca="1" si="235"/>
        <v>1.0438853351275608</v>
      </c>
      <c r="W530" s="304">
        <f t="shared" ca="1" si="236"/>
        <v>30.124463883233286</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2.6656592205673917</v>
      </c>
      <c r="AH530" s="304">
        <f t="shared" ca="1" si="260"/>
        <v>-6.9749976457739393</v>
      </c>
    </row>
    <row r="531" spans="1:34" x14ac:dyDescent="0.2">
      <c r="A531" s="347">
        <f t="shared" ca="1" si="238"/>
        <v>0.1</v>
      </c>
      <c r="B531" s="304">
        <f t="shared" ca="1" si="239"/>
        <v>38.40000000000024</v>
      </c>
      <c r="D531" s="306">
        <f t="shared" ca="1" si="240"/>
        <v>-1.28699081247729</v>
      </c>
      <c r="E531" s="307">
        <f t="shared" ca="1" si="241"/>
        <v>-2.9135813183699319</v>
      </c>
      <c r="F531" s="304">
        <f t="shared" ca="1" si="242"/>
        <v>3.1851689829827277</v>
      </c>
      <c r="G531" s="306">
        <f t="shared" ca="1" si="243"/>
        <v>20.92734300253511</v>
      </c>
      <c r="H531" s="307">
        <f t="shared" ca="1" si="244"/>
        <v>-113.12144252713739</v>
      </c>
      <c r="I531" s="304">
        <f t="shared" ca="1" si="245"/>
        <v>115.04092508566768</v>
      </c>
      <c r="J531" s="306">
        <f t="shared" ca="1" si="246"/>
        <v>1733.0997692798867</v>
      </c>
      <c r="K531" s="307">
        <f t="shared" ca="1" si="247"/>
        <v>1585.2102953243234</v>
      </c>
      <c r="L531" s="304">
        <f t="shared" ca="1" si="232"/>
        <v>2348.7286966953475</v>
      </c>
      <c r="M531" s="306">
        <f t="shared" ca="1" si="248"/>
        <v>-1.3878656192984651</v>
      </c>
      <c r="N531" s="304">
        <f t="shared" ca="1" si="249"/>
        <v>-79.518842517112304</v>
      </c>
      <c r="P531" s="310">
        <f t="shared" ca="1" si="250"/>
        <v>23</v>
      </c>
      <c r="Q531" s="304">
        <f t="shared" ca="1" si="251"/>
        <v>0</v>
      </c>
      <c r="R531" s="306">
        <f t="shared" ca="1" si="252"/>
        <v>0</v>
      </c>
      <c r="S531" s="307">
        <f t="shared" ca="1" si="253"/>
        <v>4.2939999999999809</v>
      </c>
      <c r="T531" s="304">
        <f t="shared" ca="1" si="233"/>
        <v>42.124139999999812</v>
      </c>
      <c r="U531" s="311">
        <f t="shared" ca="1" si="234"/>
        <v>0</v>
      </c>
      <c r="V531" s="306">
        <f t="shared" ca="1" si="235"/>
        <v>1.0450728568122465</v>
      </c>
      <c r="W531" s="304">
        <f t="shared" ca="1" si="236"/>
        <v>30.297072715561491</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2.628036244439067</v>
      </c>
      <c r="AH531" s="304">
        <f t="shared" ca="1" si="260"/>
        <v>-7.0154783146794175</v>
      </c>
    </row>
    <row r="532" spans="1:34" x14ac:dyDescent="0.2">
      <c r="A532" s="347">
        <f t="shared" ca="1" si="238"/>
        <v>0.1</v>
      </c>
      <c r="B532" s="304">
        <f t="shared" ca="1" si="239"/>
        <v>38.500000000000242</v>
      </c>
      <c r="D532" s="306">
        <f t="shared" ca="1" si="240"/>
        <v>-1.2835132498995578</v>
      </c>
      <c r="E532" s="307">
        <f t="shared" ca="1" si="241"/>
        <v>-2.8720494769095275</v>
      </c>
      <c r="F532" s="304">
        <f t="shared" ca="1" si="242"/>
        <v>3.1458026734816049</v>
      </c>
      <c r="G532" s="306">
        <f t="shared" ca="1" si="243"/>
        <v>20.798991677545153</v>
      </c>
      <c r="H532" s="307">
        <f t="shared" ca="1" si="244"/>
        <v>-113.40864747482834</v>
      </c>
      <c r="I532" s="304">
        <f t="shared" ca="1" si="245"/>
        <v>115.30012739313206</v>
      </c>
      <c r="J532" s="306">
        <f t="shared" ca="1" si="246"/>
        <v>1735.1860860138906</v>
      </c>
      <c r="K532" s="307">
        <f t="shared" ca="1" si="247"/>
        <v>1573.8837908242251</v>
      </c>
      <c r="L532" s="304">
        <f t="shared" ca="1" si="232"/>
        <v>2342.6440062705728</v>
      </c>
      <c r="M532" s="306">
        <f t="shared" ca="1" si="248"/>
        <v>-1.3894133703964908</v>
      </c>
      <c r="N532" s="304">
        <f t="shared" ca="1" si="249"/>
        <v>-79.607522122765914</v>
      </c>
      <c r="P532" s="310">
        <f t="shared" ca="1" si="250"/>
        <v>23</v>
      </c>
      <c r="Q532" s="304">
        <f t="shared" ca="1" si="251"/>
        <v>0</v>
      </c>
      <c r="R532" s="306">
        <f t="shared" ca="1" si="252"/>
        <v>0</v>
      </c>
      <c r="S532" s="307">
        <f t="shared" ca="1" si="253"/>
        <v>4.2939999999999809</v>
      </c>
      <c r="T532" s="304">
        <f t="shared" ca="1" si="233"/>
        <v>42.124139999999812</v>
      </c>
      <c r="U532" s="311">
        <f t="shared" ca="1" si="234"/>
        <v>0</v>
      </c>
      <c r="V532" s="306">
        <f t="shared" ca="1" si="235"/>
        <v>1.0462646677387137</v>
      </c>
      <c r="W532" s="304">
        <f t="shared" ca="1" si="236"/>
        <v>30.468460025097865</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2.5906420483530974</v>
      </c>
      <c r="AH532" s="304">
        <f t="shared" ca="1" si="260"/>
        <v>-7.0556759933771831</v>
      </c>
    </row>
    <row r="533" spans="1:34" x14ac:dyDescent="0.2">
      <c r="A533" s="347">
        <f t="shared" ca="1" si="238"/>
        <v>0.1</v>
      </c>
      <c r="B533" s="304">
        <f t="shared" ca="1" si="239"/>
        <v>38.600000000000243</v>
      </c>
      <c r="D533" s="306">
        <f t="shared" ca="1" si="240"/>
        <v>-1.2799734402402181</v>
      </c>
      <c r="E533" s="307">
        <f t="shared" ca="1" si="241"/>
        <v>-2.830812791705533</v>
      </c>
      <c r="F533" s="304">
        <f t="shared" ca="1" si="242"/>
        <v>3.1067399423517976</v>
      </c>
      <c r="G533" s="306">
        <f t="shared" ca="1" si="243"/>
        <v>20.670994333521133</v>
      </c>
      <c r="H533" s="307">
        <f t="shared" ca="1" si="244"/>
        <v>-113.6917287539989</v>
      </c>
      <c r="I533" s="304">
        <f t="shared" ca="1" si="245"/>
        <v>115.55561082790105</v>
      </c>
      <c r="J533" s="306">
        <f t="shared" ca="1" si="246"/>
        <v>1737.2595853144439</v>
      </c>
      <c r="K533" s="307">
        <f t="shared" ca="1" si="247"/>
        <v>1562.5287720127837</v>
      </c>
      <c r="L533" s="304">
        <f t="shared" ca="1" si="232"/>
        <v>2336.5716402744197</v>
      </c>
      <c r="M533" s="306">
        <f t="shared" ca="1" si="248"/>
        <v>-1.3909447774163703</v>
      </c>
      <c r="N533" s="304">
        <f t="shared" ca="1" si="249"/>
        <v>-79.695265281721717</v>
      </c>
      <c r="P533" s="310">
        <f t="shared" ca="1" si="250"/>
        <v>23</v>
      </c>
      <c r="Q533" s="304">
        <f t="shared" ca="1" si="251"/>
        <v>0</v>
      </c>
      <c r="R533" s="306">
        <f t="shared" ca="1" si="252"/>
        <v>0</v>
      </c>
      <c r="S533" s="307">
        <f t="shared" ca="1" si="253"/>
        <v>4.2939999999999809</v>
      </c>
      <c r="T533" s="304">
        <f t="shared" ca="1" si="233"/>
        <v>42.124139999999812</v>
      </c>
      <c r="U533" s="311">
        <f t="shared" ca="1" si="234"/>
        <v>0</v>
      </c>
      <c r="V533" s="306">
        <f t="shared" ca="1" si="235"/>
        <v>1.0474607358483783</v>
      </c>
      <c r="W533" s="304">
        <f t="shared" ca="1" si="236"/>
        <v>30.638619835150639</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2.5534793385516181</v>
      </c>
      <c r="AH533" s="304">
        <f t="shared" ca="1" si="260"/>
        <v>-7.0955892000693996</v>
      </c>
    </row>
    <row r="534" spans="1:34" x14ac:dyDescent="0.2">
      <c r="A534" s="347">
        <f t="shared" ca="1" si="238"/>
        <v>0.1</v>
      </c>
      <c r="B534" s="304">
        <f t="shared" ca="1" si="239"/>
        <v>38.700000000000244</v>
      </c>
      <c r="D534" s="306">
        <f t="shared" ca="1" si="240"/>
        <v>-1.2763726457739633</v>
      </c>
      <c r="E534" s="307">
        <f t="shared" ca="1" si="241"/>
        <v>-2.7898726519394019</v>
      </c>
      <c r="F534" s="304">
        <f t="shared" ca="1" si="242"/>
        <v>3.0679824877139406</v>
      </c>
      <c r="G534" s="306">
        <f t="shared" ca="1" si="243"/>
        <v>20.543357068943738</v>
      </c>
      <c r="H534" s="307">
        <f t="shared" ca="1" si="244"/>
        <v>-113.97071601919284</v>
      </c>
      <c r="I534" s="304">
        <f t="shared" ca="1" si="245"/>
        <v>115.80739885512332</v>
      </c>
      <c r="J534" s="306">
        <f t="shared" ca="1" si="246"/>
        <v>1739.3203028845671</v>
      </c>
      <c r="K534" s="307">
        <f t="shared" ca="1" si="247"/>
        <v>1551.1456497741242</v>
      </c>
      <c r="L534" s="304">
        <f t="shared" ca="1" si="232"/>
        <v>2330.5123777486469</v>
      </c>
      <c r="M534" s="306">
        <f t="shared" ca="1" si="248"/>
        <v>-1.3924600933743552</v>
      </c>
      <c r="N534" s="304">
        <f t="shared" ca="1" si="249"/>
        <v>-79.782086490743083</v>
      </c>
      <c r="P534" s="310">
        <f t="shared" ca="1" si="250"/>
        <v>23</v>
      </c>
      <c r="Q534" s="304">
        <f t="shared" ca="1" si="251"/>
        <v>0</v>
      </c>
      <c r="R534" s="306">
        <f t="shared" ca="1" si="252"/>
        <v>0</v>
      </c>
      <c r="S534" s="307">
        <f t="shared" ca="1" si="253"/>
        <v>4.2939999999999809</v>
      </c>
      <c r="T534" s="304">
        <f t="shared" ca="1" si="233"/>
        <v>42.124139999999812</v>
      </c>
      <c r="U534" s="311">
        <f t="shared" ca="1" si="234"/>
        <v>0</v>
      </c>
      <c r="V534" s="306">
        <f t="shared" ca="1" si="235"/>
        <v>1.0486610292693914</v>
      </c>
      <c r="W534" s="304">
        <f t="shared" ca="1" si="236"/>
        <v>30.807546549431212</v>
      </c>
      <c r="Y534" s="314" t="str">
        <f t="shared" ca="1" si="254"/>
        <v/>
      </c>
      <c r="Z534" s="315" t="str">
        <f t="shared" ca="1" si="255"/>
        <v/>
      </c>
      <c r="AA534" s="316" t="str">
        <f t="shared" ca="1" si="256"/>
        <v/>
      </c>
      <c r="AC534" s="310" t="e">
        <f t="shared" ca="1" si="257"/>
        <v>#N/A</v>
      </c>
      <c r="AD534" s="323" t="e">
        <f t="shared" ca="1" si="258"/>
        <v>#N/A</v>
      </c>
      <c r="AE534" s="324" t="e">
        <f t="shared" ca="1" si="237"/>
        <v>#N/A</v>
      </c>
      <c r="AG534" s="306">
        <f t="shared" ca="1" si="259"/>
        <v>2.5165506978915522</v>
      </c>
      <c r="AH534" s="304">
        <f t="shared" ca="1" si="260"/>
        <v>-7.135216542885602</v>
      </c>
    </row>
    <row r="535" spans="1:34" x14ac:dyDescent="0.2">
      <c r="A535" s="347">
        <f t="shared" ca="1" si="238"/>
        <v>0.1</v>
      </c>
      <c r="B535" s="304">
        <f t="shared" ca="1" si="239"/>
        <v>38.800000000000246</v>
      </c>
      <c r="D535" s="306">
        <f t="shared" ca="1" si="240"/>
        <v>-1.2727121232110674</v>
      </c>
      <c r="E535" s="307">
        <f t="shared" ca="1" si="241"/>
        <v>-2.7492303564662421</v>
      </c>
      <c r="F535" s="304">
        <f t="shared" ca="1" si="242"/>
        <v>3.0295319277875126</v>
      </c>
      <c r="G535" s="306">
        <f t="shared" ca="1" si="243"/>
        <v>20.416085856622633</v>
      </c>
      <c r="H535" s="307">
        <f t="shared" ca="1" si="244"/>
        <v>-114.24563905483946</v>
      </c>
      <c r="I535" s="304">
        <f t="shared" ca="1" si="245"/>
        <v>116.05551518456004</v>
      </c>
      <c r="J535" s="306">
        <f t="shared" ca="1" si="246"/>
        <v>1741.3682750308456</v>
      </c>
      <c r="K535" s="307">
        <f t="shared" ca="1" si="247"/>
        <v>1539.7348320204226</v>
      </c>
      <c r="L535" s="304">
        <f t="shared" ca="1" si="232"/>
        <v>2324.4669974471271</v>
      </c>
      <c r="M535" s="306">
        <f t="shared" ca="1" si="248"/>
        <v>-1.3939595658355388</v>
      </c>
      <c r="N535" s="304">
        <f t="shared" ca="1" si="249"/>
        <v>-79.867999934265001</v>
      </c>
      <c r="P535" s="310">
        <f t="shared" ca="1" si="250"/>
        <v>23</v>
      </c>
      <c r="Q535" s="304">
        <f t="shared" ca="1" si="251"/>
        <v>0</v>
      </c>
      <c r="R535" s="306">
        <f t="shared" ca="1" si="252"/>
        <v>0</v>
      </c>
      <c r="S535" s="307">
        <f t="shared" ca="1" si="253"/>
        <v>4.2939999999999809</v>
      </c>
      <c r="T535" s="304">
        <f t="shared" ca="1" si="233"/>
        <v>42.124139999999812</v>
      </c>
      <c r="U535" s="311">
        <f t="shared" ca="1" si="234"/>
        <v>0</v>
      </c>
      <c r="V535" s="306">
        <f t="shared" ca="1" si="235"/>
        <v>1.0498655163181418</v>
      </c>
      <c r="W535" s="304">
        <f t="shared" ca="1" si="236"/>
        <v>30.975234946270099</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2.4798585882611315</v>
      </c>
      <c r="AH535" s="304">
        <f t="shared" ca="1" si="260"/>
        <v>-7.1745567185447952</v>
      </c>
    </row>
    <row r="536" spans="1:34" x14ac:dyDescent="0.2">
      <c r="A536" s="347">
        <f t="shared" ca="1" si="238"/>
        <v>0.1</v>
      </c>
      <c r="B536" s="304">
        <f t="shared" ca="1" si="239"/>
        <v>38.900000000000247</v>
      </c>
      <c r="D536" s="306">
        <f t="shared" ca="1" si="240"/>
        <v>-1.2689931233565817</v>
      </c>
      <c r="E536" s="307">
        <f t="shared" ca="1" si="241"/>
        <v>-2.7088871151792633</v>
      </c>
      <c r="F536" s="304">
        <f t="shared" ca="1" si="242"/>
        <v>2.9913898024013057</v>
      </c>
      <c r="G536" s="306">
        <f t="shared" ca="1" si="243"/>
        <v>20.289186544286974</v>
      </c>
      <c r="H536" s="307">
        <f t="shared" ca="1" si="244"/>
        <v>-114.51652776635738</v>
      </c>
      <c r="I536" s="304">
        <f t="shared" ca="1" si="245"/>
        <v>116.29998375877693</v>
      </c>
      <c r="J536" s="306">
        <f t="shared" ca="1" si="246"/>
        <v>1743.4035386508911</v>
      </c>
      <c r="K536" s="307">
        <f t="shared" ca="1" si="247"/>
        <v>1528.2967236793627</v>
      </c>
      <c r="L536" s="304">
        <f t="shared" ca="1" si="232"/>
        <v>2318.4362777936176</v>
      </c>
      <c r="M536" s="306">
        <f t="shared" ca="1" si="248"/>
        <v>-1.3954434370575826</v>
      </c>
      <c r="N536" s="304">
        <f t="shared" ca="1" si="249"/>
        <v>-79.953019492629025</v>
      </c>
      <c r="P536" s="310">
        <f t="shared" ca="1" si="250"/>
        <v>23</v>
      </c>
      <c r="Q536" s="304">
        <f t="shared" ca="1" si="251"/>
        <v>0</v>
      </c>
      <c r="R536" s="306">
        <f t="shared" ca="1" si="252"/>
        <v>0</v>
      </c>
      <c r="S536" s="307">
        <f t="shared" ca="1" si="253"/>
        <v>4.2939999999999809</v>
      </c>
      <c r="T536" s="304">
        <f t="shared" ca="1" si="233"/>
        <v>42.124139999999812</v>
      </c>
      <c r="U536" s="311">
        <f t="shared" ca="1" si="234"/>
        <v>0</v>
      </c>
      <c r="V536" s="306">
        <f t="shared" ca="1" si="235"/>
        <v>1.0510741655007019</v>
      </c>
      <c r="W536" s="304">
        <f t="shared" ca="1" si="236"/>
        <v>31.141680172798392</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2.4434053529658515</v>
      </c>
      <c r="AH536" s="304">
        <f t="shared" ca="1" si="260"/>
        <v>-7.2136085110084389</v>
      </c>
    </row>
    <row r="537" spans="1:34" x14ac:dyDescent="0.2">
      <c r="A537" s="347">
        <f t="shared" ca="1" si="238"/>
        <v>0.1</v>
      </c>
      <c r="B537" s="304">
        <f t="shared" ca="1" si="239"/>
        <v>39.000000000000249</v>
      </c>
      <c r="D537" s="306">
        <f t="shared" ca="1" si="240"/>
        <v>-1.265216890781274</v>
      </c>
      <c r="E537" s="307">
        <f t="shared" ca="1" si="241"/>
        <v>-2.6688440503832922</v>
      </c>
      <c r="F537" s="304">
        <f t="shared" ca="1" si="242"/>
        <v>2.9535575745166254</v>
      </c>
      <c r="G537" s="306">
        <f t="shared" ca="1" si="243"/>
        <v>20.162664855208845</v>
      </c>
      <c r="H537" s="307">
        <f t="shared" ca="1" si="244"/>
        <v>-114.78341217139571</v>
      </c>
      <c r="I537" s="304">
        <f t="shared" ca="1" si="245"/>
        <v>116.54082874157017</v>
      </c>
      <c r="J537" s="306">
        <f t="shared" ca="1" si="246"/>
        <v>1745.426131220866</v>
      </c>
      <c r="K537" s="307">
        <f t="shared" ca="1" si="247"/>
        <v>1516.8317266824749</v>
      </c>
      <c r="L537" s="304">
        <f t="shared" ca="1" si="232"/>
        <v>2312.4209968384171</v>
      </c>
      <c r="M537" s="306">
        <f t="shared" ca="1" si="248"/>
        <v>-1.3969119441300679</v>
      </c>
      <c r="N537" s="304">
        <f t="shared" ca="1" si="249"/>
        <v>-80.037158750067547</v>
      </c>
      <c r="P537" s="310">
        <f t="shared" ca="1" si="250"/>
        <v>23</v>
      </c>
      <c r="Q537" s="304">
        <f t="shared" ca="1" si="251"/>
        <v>0</v>
      </c>
      <c r="R537" s="306">
        <f t="shared" ca="1" si="252"/>
        <v>0</v>
      </c>
      <c r="S537" s="307">
        <f t="shared" ca="1" si="253"/>
        <v>4.2939999999999809</v>
      </c>
      <c r="T537" s="304">
        <f t="shared" ca="1" si="233"/>
        <v>42.124139999999812</v>
      </c>
      <c r="U537" s="311">
        <f t="shared" ca="1" si="234"/>
        <v>0</v>
      </c>
      <c r="V537" s="306">
        <f t="shared" ca="1" si="235"/>
        <v>1.0522869455142112</v>
      </c>
      <c r="W537" s="304">
        <f t="shared" ca="1" si="236"/>
        <v>31.306877739098827</v>
      </c>
      <c r="Y537" s="314" t="str">
        <f t="shared" ca="1" si="254"/>
        <v/>
      </c>
      <c r="Z537" s="315" t="str">
        <f t="shared" ca="1" si="255"/>
        <v/>
      </c>
      <c r="AA537" s="316" t="str">
        <f t="shared" ca="1" si="256"/>
        <v/>
      </c>
      <c r="AC537" s="310">
        <f t="shared" ca="1" si="257"/>
        <v>39.000000000000249</v>
      </c>
      <c r="AD537" s="323">
        <f t="shared" ca="1" si="258"/>
        <v>1745.426131220866</v>
      </c>
      <c r="AE537" s="324" t="e">
        <f t="shared" ca="1" si="237"/>
        <v>#N/A</v>
      </c>
      <c r="AG537" s="306">
        <f t="shared" ca="1" si="259"/>
        <v>2.4071932190843857</v>
      </c>
      <c r="AH537" s="304">
        <f t="shared" ca="1" si="260"/>
        <v>-7.2523707901254149</v>
      </c>
    </row>
    <row r="538" spans="1:34" x14ac:dyDescent="0.2">
      <c r="A538" s="347">
        <f t="shared" ca="1" si="238"/>
        <v>0.1</v>
      </c>
      <c r="B538" s="304">
        <f t="shared" ca="1" si="239"/>
        <v>39.10000000000025</v>
      </c>
      <c r="D538" s="306">
        <f t="shared" ca="1" si="240"/>
        <v>-1.2613846635041621</v>
      </c>
      <c r="E538" s="307">
        <f t="shared" ca="1" si="241"/>
        <v>-2.6291021981763842</v>
      </c>
      <c r="F538" s="304">
        <f t="shared" ca="1" si="242"/>
        <v>2.916036631762263</v>
      </c>
      <c r="G538" s="306">
        <f t="shared" ca="1" si="243"/>
        <v>20.03652638885843</v>
      </c>
      <c r="H538" s="307">
        <f t="shared" ca="1" si="244"/>
        <v>-115.04632239121335</v>
      </c>
      <c r="I538" s="304">
        <f t="shared" ca="1" si="245"/>
        <v>116.7780745066231</v>
      </c>
      <c r="J538" s="306">
        <f t="shared" ca="1" si="246"/>
        <v>1747.4360907830694</v>
      </c>
      <c r="K538" s="307">
        <f t="shared" ca="1" si="247"/>
        <v>1505.3402399543445</v>
      </c>
      <c r="L538" s="304">
        <f t="shared" ca="1" si="232"/>
        <v>2306.4219322138392</v>
      </c>
      <c r="M538" s="306">
        <f t="shared" ca="1" si="248"/>
        <v>-1.3983653191096292</v>
      </c>
      <c r="N538" s="304">
        <f t="shared" ca="1" si="249"/>
        <v>-80.120431002446324</v>
      </c>
      <c r="P538" s="310">
        <f t="shared" ca="1" si="250"/>
        <v>23</v>
      </c>
      <c r="Q538" s="304">
        <f t="shared" ca="1" si="251"/>
        <v>0</v>
      </c>
      <c r="R538" s="306">
        <f t="shared" ca="1" si="252"/>
        <v>0</v>
      </c>
      <c r="S538" s="307">
        <f t="shared" ca="1" si="253"/>
        <v>4.2939999999999809</v>
      </c>
      <c r="T538" s="304">
        <f t="shared" ca="1" si="233"/>
        <v>42.124139999999812</v>
      </c>
      <c r="U538" s="311">
        <f t="shared" ca="1" si="234"/>
        <v>0</v>
      </c>
      <c r="V538" s="306">
        <f t="shared" ca="1" si="235"/>
        <v>1.0535038252481992</v>
      </c>
      <c r="W538" s="304">
        <f t="shared" ca="1" si="236"/>
        <v>31.470823512330565</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2.3712242997950765</v>
      </c>
      <c r="AH538" s="304">
        <f t="shared" ca="1" si="260"/>
        <v>-7.2908425102699033</v>
      </c>
    </row>
    <row r="539" spans="1:34" x14ac:dyDescent="0.2">
      <c r="A539" s="347">
        <f t="shared" ca="1" si="238"/>
        <v>0.1</v>
      </c>
      <c r="B539" s="304">
        <f t="shared" ca="1" si="239"/>
        <v>39.200000000000252</v>
      </c>
      <c r="D539" s="306">
        <f t="shared" ca="1" si="240"/>
        <v>-1.257497672686448</v>
      </c>
      <c r="E539" s="307">
        <f t="shared" ca="1" si="241"/>
        <v>-2.5896625098384574</v>
      </c>
      <c r="F539" s="304">
        <f t="shared" ca="1" si="242"/>
        <v>2.8788282879801379</v>
      </c>
      <c r="G539" s="306">
        <f t="shared" ca="1" si="243"/>
        <v>19.910776621589786</v>
      </c>
      <c r="H539" s="307">
        <f t="shared" ca="1" si="244"/>
        <v>-115.3052886421972</v>
      </c>
      <c r="I539" s="304">
        <f t="shared" ca="1" si="245"/>
        <v>117.01174562639109</v>
      </c>
      <c r="J539" s="306">
        <f t="shared" ca="1" si="246"/>
        <v>1749.4334559335919</v>
      </c>
      <c r="K539" s="307">
        <f t="shared" ca="1" si="247"/>
        <v>1493.8226594026739</v>
      </c>
      <c r="L539" s="304">
        <f t="shared" ca="1" si="232"/>
        <v>2300.4398610884459</v>
      </c>
      <c r="M539" s="306">
        <f t="shared" ca="1" si="248"/>
        <v>-1.3998037891510058</v>
      </c>
      <c r="N539" s="304">
        <f t="shared" ca="1" si="249"/>
        <v>-80.202849264773207</v>
      </c>
      <c r="P539" s="310">
        <f t="shared" ca="1" si="250"/>
        <v>23</v>
      </c>
      <c r="Q539" s="304">
        <f t="shared" ca="1" si="251"/>
        <v>0</v>
      </c>
      <c r="R539" s="306">
        <f t="shared" ca="1" si="252"/>
        <v>0</v>
      </c>
      <c r="S539" s="307">
        <f t="shared" ca="1" si="253"/>
        <v>4.2939999999999809</v>
      </c>
      <c r="T539" s="304">
        <f t="shared" ca="1" si="233"/>
        <v>42.124139999999812</v>
      </c>
      <c r="U539" s="311">
        <f t="shared" ca="1" si="234"/>
        <v>0</v>
      </c>
      <c r="V539" s="306">
        <f t="shared" ca="1" si="235"/>
        <v>1.0547247737858529</v>
      </c>
      <c r="W539" s="304">
        <f t="shared" ca="1" si="236"/>
        <v>31.633513710831977</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2.3355005966735272</v>
      </c>
      <c r="AH539" s="304">
        <f t="shared" ca="1" si="260"/>
        <v>-7.3290227089731497</v>
      </c>
    </row>
    <row r="540" spans="1:34" x14ac:dyDescent="0.2">
      <c r="A540" s="347">
        <f t="shared" ca="1" si="238"/>
        <v>0.1</v>
      </c>
      <c r="B540" s="304">
        <f t="shared" ca="1" si="239"/>
        <v>39.300000000000253</v>
      </c>
      <c r="D540" s="306">
        <f t="shared" ca="1" si="240"/>
        <v>-1.2535571423367287</v>
      </c>
      <c r="E540" s="307">
        <f t="shared" ca="1" si="241"/>
        <v>-2.5505258532259409</v>
      </c>
      <c r="F540" s="304">
        <f t="shared" ca="1" si="242"/>
        <v>2.8419337847805917</v>
      </c>
      <c r="G540" s="306">
        <f t="shared" ca="1" si="243"/>
        <v>19.785420907356112</v>
      </c>
      <c r="H540" s="307">
        <f t="shared" ca="1" si="244"/>
        <v>-115.56034122751979</v>
      </c>
      <c r="I540" s="304">
        <f t="shared" ca="1" si="245"/>
        <v>117.24186686121155</v>
      </c>
      <c r="J540" s="306">
        <f t="shared" ca="1" si="246"/>
        <v>1751.4182658100392</v>
      </c>
      <c r="K540" s="307">
        <f t="shared" ca="1" si="247"/>
        <v>1482.279377909188</v>
      </c>
      <c r="L540" s="304">
        <f t="shared" ca="1" si="232"/>
        <v>2294.4755601199795</v>
      </c>
      <c r="M540" s="306">
        <f t="shared" ca="1" si="248"/>
        <v>-1.4012275766341569</v>
      </c>
      <c r="N540" s="304">
        <f t="shared" ca="1" si="249"/>
        <v>-80.28442627848132</v>
      </c>
      <c r="P540" s="310">
        <f t="shared" ca="1" si="250"/>
        <v>23</v>
      </c>
      <c r="Q540" s="304">
        <f t="shared" ca="1" si="251"/>
        <v>0</v>
      </c>
      <c r="R540" s="306">
        <f t="shared" ca="1" si="252"/>
        <v>0</v>
      </c>
      <c r="S540" s="307">
        <f t="shared" ca="1" si="253"/>
        <v>4.2939999999999809</v>
      </c>
      <c r="T540" s="304">
        <f t="shared" ca="1" si="233"/>
        <v>42.124139999999812</v>
      </c>
      <c r="U540" s="311">
        <f t="shared" ca="1" si="234"/>
        <v>0</v>
      </c>
      <c r="V540" s="306">
        <f t="shared" ca="1" si="235"/>
        <v>1.0559497604052219</v>
      </c>
      <c r="W540" s="304">
        <f t="shared" ca="1" si="236"/>
        <v>31.794944898204953</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2.300024001961714</v>
      </c>
      <c r="AH540" s="304">
        <f t="shared" ca="1" si="260"/>
        <v>-7.3669105055500976</v>
      </c>
    </row>
    <row r="541" spans="1:34" x14ac:dyDescent="0.2">
      <c r="A541" s="347">
        <f t="shared" ca="1" si="238"/>
        <v>0.1</v>
      </c>
      <c r="B541" s="304">
        <f t="shared" ca="1" si="239"/>
        <v>39.400000000000254</v>
      </c>
      <c r="D541" s="306">
        <f t="shared" ca="1" si="240"/>
        <v>-1.2495642890272667</v>
      </c>
      <c r="E541" s="307">
        <f t="shared" ca="1" si="241"/>
        <v>-2.5116930141715175</v>
      </c>
      <c r="F541" s="304">
        <f t="shared" ca="1" si="242"/>
        <v>2.8053542931063489</v>
      </c>
      <c r="G541" s="306">
        <f t="shared" ca="1" si="243"/>
        <v>19.660464478453385</v>
      </c>
      <c r="H541" s="307">
        <f t="shared" ca="1" si="244"/>
        <v>-115.81151052893694</v>
      </c>
      <c r="I541" s="304">
        <f t="shared" ca="1" si="245"/>
        <v>117.46846314863662</v>
      </c>
      <c r="J541" s="306">
        <f t="shared" ca="1" si="246"/>
        <v>1753.3905600793296</v>
      </c>
      <c r="K541" s="307">
        <f t="shared" ca="1" si="247"/>
        <v>1470.7107853213652</v>
      </c>
      <c r="L541" s="304">
        <f t="shared" ca="1" si="232"/>
        <v>2288.5298054069326</v>
      </c>
      <c r="M541" s="306">
        <f t="shared" ca="1" si="248"/>
        <v>-1.4026368992875706</v>
      </c>
      <c r="N541" s="304">
        <f t="shared" ca="1" si="249"/>
        <v>-80.365174518494101</v>
      </c>
      <c r="P541" s="310">
        <f t="shared" ca="1" si="250"/>
        <v>23</v>
      </c>
      <c r="Q541" s="304">
        <f t="shared" ca="1" si="251"/>
        <v>0</v>
      </c>
      <c r="R541" s="306">
        <f t="shared" ca="1" si="252"/>
        <v>0</v>
      </c>
      <c r="S541" s="307">
        <f t="shared" ca="1" si="253"/>
        <v>4.2939999999999809</v>
      </c>
      <c r="T541" s="304">
        <f t="shared" ca="1" si="233"/>
        <v>42.124139999999812</v>
      </c>
      <c r="U541" s="311">
        <f t="shared" ca="1" si="234"/>
        <v>0</v>
      </c>
      <c r="V541" s="306">
        <f t="shared" ca="1" si="235"/>
        <v>1.0571787545803688</v>
      </c>
      <c r="W541" s="304">
        <f t="shared" ca="1" si="236"/>
        <v>31.955113977385036</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2.2647963008091647</v>
      </c>
      <c r="AH541" s="304">
        <f t="shared" ca="1" si="260"/>
        <v>-7.4045050997217263</v>
      </c>
    </row>
    <row r="542" spans="1:34" x14ac:dyDescent="0.2">
      <c r="A542" s="347">
        <f t="shared" ca="1" si="238"/>
        <v>0.1</v>
      </c>
      <c r="B542" s="304">
        <f t="shared" ca="1" si="239"/>
        <v>39.500000000000256</v>
      </c>
      <c r="D542" s="306">
        <f t="shared" ca="1" si="240"/>
        <v>-1.2455203216211901</v>
      </c>
      <c r="E542" s="307">
        <f t="shared" ca="1" si="241"/>
        <v>-2.4731646978879223</v>
      </c>
      <c r="F542" s="304">
        <f t="shared" ca="1" si="242"/>
        <v>2.7690909148040643</v>
      </c>
      <c r="G542" s="306">
        <f t="shared" ca="1" si="243"/>
        <v>19.535912446291267</v>
      </c>
      <c r="H542" s="307">
        <f t="shared" ca="1" si="244"/>
        <v>-116.05882699872572</v>
      </c>
      <c r="I542" s="304">
        <f t="shared" ca="1" si="245"/>
        <v>117.6915595929857</v>
      </c>
      <c r="J542" s="306">
        <f t="shared" ca="1" si="246"/>
        <v>1755.3503789255669</v>
      </c>
      <c r="K542" s="307">
        <f t="shared" ca="1" si="247"/>
        <v>1459.1172684449821</v>
      </c>
      <c r="L542" s="304">
        <f t="shared" ca="1" si="232"/>
        <v>2282.6033724386893</v>
      </c>
      <c r="M542" s="306">
        <f t="shared" ca="1" si="248"/>
        <v>-1.4040319703078947</v>
      </c>
      <c r="N542" s="304">
        <f t="shared" ca="1" si="249"/>
        <v>-80.445106200079678</v>
      </c>
      <c r="P542" s="310">
        <f t="shared" ca="1" si="250"/>
        <v>23</v>
      </c>
      <c r="Q542" s="304">
        <f t="shared" ca="1" si="251"/>
        <v>0</v>
      </c>
      <c r="R542" s="306">
        <f t="shared" ca="1" si="252"/>
        <v>0</v>
      </c>
      <c r="S542" s="307">
        <f t="shared" ca="1" si="253"/>
        <v>4.2939999999999809</v>
      </c>
      <c r="T542" s="304">
        <f t="shared" ca="1" si="233"/>
        <v>42.124139999999812</v>
      </c>
      <c r="U542" s="311">
        <f t="shared" ca="1" si="234"/>
        <v>0</v>
      </c>
      <c r="V542" s="306">
        <f t="shared" ca="1" si="235"/>
        <v>1.0584117259824617</v>
      </c>
      <c r="W542" s="304">
        <f t="shared" ca="1" si="236"/>
        <v>32.114018184700832</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2.2298191734864563</v>
      </c>
      <c r="AH542" s="304">
        <f t="shared" ca="1" si="260"/>
        <v>-7.4418057702340885</v>
      </c>
    </row>
    <row r="543" spans="1:34" x14ac:dyDescent="0.2">
      <c r="A543" s="347">
        <f t="shared" ca="1" si="238"/>
        <v>0.1</v>
      </c>
      <c r="B543" s="304">
        <f t="shared" ca="1" si="239"/>
        <v>39.600000000000257</v>
      </c>
      <c r="D543" s="306">
        <f t="shared" ca="1" si="240"/>
        <v>-1.241426441010437</v>
      </c>
      <c r="E543" s="307">
        <f t="shared" ca="1" si="241"/>
        <v>-2.4349415303749318</v>
      </c>
      <c r="F543" s="304">
        <f t="shared" ca="1" si="242"/>
        <v>2.7331446842025131</v>
      </c>
      <c r="G543" s="306">
        <f t="shared" ca="1" si="243"/>
        <v>19.411769802190221</v>
      </c>
      <c r="H543" s="307">
        <f t="shared" ca="1" si="244"/>
        <v>-116.30232115176321</v>
      </c>
      <c r="I543" s="304">
        <f t="shared" ca="1" si="245"/>
        <v>117.91118145511516</v>
      </c>
      <c r="J543" s="306">
        <f t="shared" ca="1" si="246"/>
        <v>1757.297763037991</v>
      </c>
      <c r="K543" s="307">
        <f t="shared" ca="1" si="247"/>
        <v>1447.4992110374576</v>
      </c>
      <c r="L543" s="304">
        <f t="shared" ca="1" si="232"/>
        <v>2276.6970360441878</v>
      </c>
      <c r="M543" s="306">
        <f t="shared" ca="1" si="248"/>
        <v>-1.4054129984760138</v>
      </c>
      <c r="N543" s="304">
        <f t="shared" ca="1" si="249"/>
        <v>-80.52423328550158</v>
      </c>
      <c r="P543" s="310">
        <f t="shared" ca="1" si="250"/>
        <v>23</v>
      </c>
      <c r="Q543" s="304">
        <f t="shared" ca="1" si="251"/>
        <v>0</v>
      </c>
      <c r="R543" s="306">
        <f t="shared" ca="1" si="252"/>
        <v>0</v>
      </c>
      <c r="S543" s="307">
        <f t="shared" ca="1" si="253"/>
        <v>4.2939999999999809</v>
      </c>
      <c r="T543" s="304">
        <f t="shared" ca="1" si="233"/>
        <v>42.124139999999812</v>
      </c>
      <c r="U543" s="311">
        <f t="shared" ca="1" si="234"/>
        <v>0</v>
      </c>
      <c r="V543" s="306">
        <f t="shared" ca="1" si="235"/>
        <v>1.0596486444808113</v>
      </c>
      <c r="W543" s="304">
        <f t="shared" ca="1" si="236"/>
        <v>32.271655083926454</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2.195094197571521</v>
      </c>
      <c r="AH543" s="304">
        <f t="shared" ca="1" si="260"/>
        <v>-7.478811873474843</v>
      </c>
    </row>
    <row r="544" spans="1:34" x14ac:dyDescent="0.2">
      <c r="A544" s="347">
        <f t="shared" ca="1" si="238"/>
        <v>0.1</v>
      </c>
      <c r="B544" s="304">
        <f t="shared" ca="1" si="239"/>
        <v>39.700000000000259</v>
      </c>
      <c r="D544" s="306">
        <f t="shared" ca="1" si="240"/>
        <v>-1.2372838398642738</v>
      </c>
      <c r="E544" s="307">
        <f t="shared" ca="1" si="241"/>
        <v>-2.3970240598286212</v>
      </c>
      <c r="F544" s="304">
        <f t="shared" ca="1" si="242"/>
        <v>2.6975165696963881</v>
      </c>
      <c r="G544" s="306">
        <f t="shared" ca="1" si="243"/>
        <v>19.288041418203793</v>
      </c>
      <c r="H544" s="307">
        <f t="shared" ca="1" si="244"/>
        <v>-116.54202355774608</v>
      </c>
      <c r="I544" s="304">
        <f t="shared" ca="1" si="245"/>
        <v>118.12735414240254</v>
      </c>
      <c r="J544" s="306">
        <f t="shared" ca="1" si="246"/>
        <v>1759.2327535990107</v>
      </c>
      <c r="K544" s="307">
        <f t="shared" ca="1" si="247"/>
        <v>1435.8569938019821</v>
      </c>
      <c r="L544" s="304">
        <f t="shared" ca="1" si="232"/>
        <v>2270.8115703390322</v>
      </c>
      <c r="M544" s="306">
        <f t="shared" ca="1" si="248"/>
        <v>-1.4067801882696944</v>
      </c>
      <c r="N544" s="304">
        <f t="shared" ca="1" si="249"/>
        <v>-80.60256749047285</v>
      </c>
      <c r="P544" s="310">
        <f t="shared" ca="1" si="250"/>
        <v>23</v>
      </c>
      <c r="Q544" s="304">
        <f t="shared" ca="1" si="251"/>
        <v>0</v>
      </c>
      <c r="R544" s="306">
        <f t="shared" ca="1" si="252"/>
        <v>0</v>
      </c>
      <c r="S544" s="307">
        <f t="shared" ca="1" si="253"/>
        <v>4.2939999999999809</v>
      </c>
      <c r="T544" s="304">
        <f t="shared" ca="1" si="233"/>
        <v>42.124139999999812</v>
      </c>
      <c r="U544" s="311">
        <f t="shared" ca="1" si="234"/>
        <v>0</v>
      </c>
      <c r="V544" s="306">
        <f t="shared" ca="1" si="235"/>
        <v>1.0608894801438535</v>
      </c>
      <c r="W544" s="304">
        <f t="shared" ca="1" si="236"/>
        <v>32.428022560330554</v>
      </c>
      <c r="Y544" s="314" t="str">
        <f t="shared" ca="1" si="254"/>
        <v/>
      </c>
      <c r="Z544" s="315" t="str">
        <f t="shared" ca="1" si="255"/>
        <v/>
      </c>
      <c r="AA544" s="316" t="str">
        <f t="shared" ca="1" si="256"/>
        <v/>
      </c>
      <c r="AC544" s="310" t="e">
        <f t="shared" ca="1" si="257"/>
        <v>#N/A</v>
      </c>
      <c r="AD544" s="323" t="e">
        <f t="shared" ca="1" si="258"/>
        <v>#N/A</v>
      </c>
      <c r="AE544" s="324" t="e">
        <f t="shared" ca="1" si="237"/>
        <v>#N/A</v>
      </c>
      <c r="AG544" s="306">
        <f t="shared" ca="1" si="259"/>
        <v>2.1606228501090481</v>
      </c>
      <c r="AH544" s="304">
        <f t="shared" ca="1" si="260"/>
        <v>-7.5155228420881688</v>
      </c>
    </row>
    <row r="545" spans="1:34" x14ac:dyDescent="0.2">
      <c r="A545" s="347">
        <f t="shared" ca="1" si="238"/>
        <v>0.1</v>
      </c>
      <c r="B545" s="304">
        <f t="shared" ca="1" si="239"/>
        <v>39.80000000000026</v>
      </c>
      <c r="D545" s="306">
        <f t="shared" ca="1" si="240"/>
        <v>-1.2330937023882003</v>
      </c>
      <c r="E545" s="307">
        <f t="shared" ca="1" si="241"/>
        <v>-2.3594127580519926</v>
      </c>
      <c r="F545" s="304">
        <f t="shared" ca="1" si="242"/>
        <v>2.6622074753346987</v>
      </c>
      <c r="G545" s="306">
        <f t="shared" ca="1" si="243"/>
        <v>19.164732047964971</v>
      </c>
      <c r="H545" s="307">
        <f t="shared" ca="1" si="244"/>
        <v>-116.77796483355128</v>
      </c>
      <c r="I545" s="304">
        <f t="shared" ca="1" si="245"/>
        <v>118.34010319894281</v>
      </c>
      <c r="J545" s="306">
        <f t="shared" ca="1" si="246"/>
        <v>1761.1553922723192</v>
      </c>
      <c r="K545" s="307">
        <f t="shared" ca="1" si="247"/>
        <v>1424.1909943824171</v>
      </c>
      <c r="L545" s="304">
        <f t="shared" ca="1" si="232"/>
        <v>2264.947748671003</v>
      </c>
      <c r="M545" s="306">
        <f t="shared" ca="1" si="248"/>
        <v>-1.408133739972907</v>
      </c>
      <c r="N545" s="304">
        <f t="shared" ca="1" si="249"/>
        <v>-80.68012029041968</v>
      </c>
      <c r="P545" s="310">
        <f t="shared" ca="1" si="250"/>
        <v>23</v>
      </c>
      <c r="Q545" s="304">
        <f t="shared" ca="1" si="251"/>
        <v>0</v>
      </c>
      <c r="R545" s="306">
        <f t="shared" ca="1" si="252"/>
        <v>0</v>
      </c>
      <c r="S545" s="307">
        <f t="shared" ca="1" si="253"/>
        <v>4.2939999999999809</v>
      </c>
      <c r="T545" s="304">
        <f t="shared" ca="1" si="233"/>
        <v>42.124139999999812</v>
      </c>
      <c r="U545" s="311">
        <f t="shared" ca="1" si="234"/>
        <v>0</v>
      </c>
      <c r="V545" s="306">
        <f t="shared" ca="1" si="235"/>
        <v>1.0621342032400742</v>
      </c>
      <c r="W545" s="304">
        <f t="shared" ca="1" si="236"/>
        <v>32.583118814725225</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2.1264065097432576</v>
      </c>
      <c r="AH545" s="304">
        <f t="shared" ca="1" si="260"/>
        <v>-7.5519381835888906</v>
      </c>
    </row>
    <row r="546" spans="1:34" x14ac:dyDescent="0.2">
      <c r="A546" s="347">
        <f t="shared" ca="1" si="238"/>
        <v>0.1</v>
      </c>
      <c r="B546" s="304">
        <f t="shared" ca="1" si="239"/>
        <v>39.900000000000261</v>
      </c>
      <c r="D546" s="306">
        <f t="shared" ca="1" si="240"/>
        <v>-1.2288572040931049</v>
      </c>
      <c r="E546" s="307">
        <f t="shared" ca="1" si="241"/>
        <v>-2.3221080218661907</v>
      </c>
      <c r="F546" s="304">
        <f t="shared" ca="1" si="242"/>
        <v>2.6272182424128445</v>
      </c>
      <c r="G546" s="306">
        <f t="shared" ca="1" si="243"/>
        <v>19.04184632755566</v>
      </c>
      <c r="H546" s="307">
        <f t="shared" ca="1" si="244"/>
        <v>-117.01017563573789</v>
      </c>
      <c r="I546" s="304">
        <f t="shared" ca="1" si="245"/>
        <v>118.54945429595395</v>
      </c>
      <c r="J546" s="306">
        <f t="shared" ca="1" si="246"/>
        <v>1763.0657211910952</v>
      </c>
      <c r="K546" s="307">
        <f t="shared" ca="1" si="247"/>
        <v>1412.5015873589527</v>
      </c>
      <c r="L546" s="304">
        <f t="shared" ca="1" si="232"/>
        <v>2259.1063435638966</v>
      </c>
      <c r="M546" s="306">
        <f t="shared" ca="1" si="248"/>
        <v>-1.4094738497819408</v>
      </c>
      <c r="N546" s="304">
        <f t="shared" ca="1" si="249"/>
        <v>-80.756902926561395</v>
      </c>
      <c r="P546" s="310">
        <f t="shared" ca="1" si="250"/>
        <v>23</v>
      </c>
      <c r="Q546" s="304">
        <f t="shared" ca="1" si="251"/>
        <v>0</v>
      </c>
      <c r="R546" s="306">
        <f t="shared" ca="1" si="252"/>
        <v>0</v>
      </c>
      <c r="S546" s="307">
        <f t="shared" ca="1" si="253"/>
        <v>4.2939999999999809</v>
      </c>
      <c r="T546" s="304">
        <f t="shared" ca="1" si="233"/>
        <v>42.124139999999812</v>
      </c>
      <c r="U546" s="311">
        <f t="shared" ca="1" si="234"/>
        <v>0</v>
      </c>
      <c r="V546" s="306">
        <f t="shared" ca="1" si="235"/>
        <v>1.0633827842388841</v>
      </c>
      <c r="W546" s="304">
        <f t="shared" ca="1" si="236"/>
        <v>32.736942357518465</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2.0924464588243952</v>
      </c>
      <c r="AH546" s="304">
        <f t="shared" ca="1" si="260"/>
        <v>-7.5880574789765651</v>
      </c>
    </row>
    <row r="547" spans="1:34" x14ac:dyDescent="0.2">
      <c r="A547" s="347">
        <f t="shared" ca="1" si="238"/>
        <v>0.1</v>
      </c>
      <c r="B547" s="304">
        <f t="shared" ca="1" si="239"/>
        <v>40.000000000000263</v>
      </c>
      <c r="D547" s="306">
        <f t="shared" ca="1" si="240"/>
        <v>-1.2245755115744583</v>
      </c>
      <c r="E547" s="307">
        <f t="shared" ca="1" si="241"/>
        <v>-2.2851101745213809</v>
      </c>
      <c r="F547" s="304">
        <f t="shared" ca="1" si="242"/>
        <v>2.5925496510672619</v>
      </c>
      <c r="G547" s="306">
        <f t="shared" ca="1" si="243"/>
        <v>18.919388776398215</v>
      </c>
      <c r="H547" s="307">
        <f t="shared" ca="1" si="244"/>
        <v>-117.23868665319003</v>
      </c>
      <c r="I547" s="304">
        <f t="shared" ca="1" si="245"/>
        <v>118.75543322238937</v>
      </c>
      <c r="J547" s="306">
        <f t="shared" ca="1" si="246"/>
        <v>1764.9637829462929</v>
      </c>
      <c r="K547" s="307">
        <f t="shared" ca="1" si="247"/>
        <v>1400.7891442445064</v>
      </c>
      <c r="L547" s="304">
        <f t="shared" ca="1" si="232"/>
        <v>2253.2881266596478</v>
      </c>
      <c r="M547" s="306">
        <f t="shared" ca="1" si="248"/>
        <v>-1.4108007099084159</v>
      </c>
      <c r="N547" s="304">
        <f t="shared" ca="1" si="249"/>
        <v>-80.832926411812608</v>
      </c>
      <c r="P547" s="310">
        <f t="shared" ca="1" si="250"/>
        <v>23</v>
      </c>
      <c r="Q547" s="304">
        <f t="shared" ca="1" si="251"/>
        <v>0</v>
      </c>
      <c r="R547" s="306">
        <f t="shared" ca="1" si="252"/>
        <v>0</v>
      </c>
      <c r="S547" s="307">
        <f t="shared" ca="1" si="253"/>
        <v>4.2939999999999809</v>
      </c>
      <c r="T547" s="304">
        <f t="shared" ca="1" si="233"/>
        <v>42.124139999999812</v>
      </c>
      <c r="U547" s="311">
        <f t="shared" ca="1" si="234"/>
        <v>0</v>
      </c>
      <c r="V547" s="306">
        <f t="shared" ca="1" si="235"/>
        <v>1.0646351938114385</v>
      </c>
      <c r="W547" s="304">
        <f t="shared" ca="1" si="236"/>
        <v>32.889492002773153</v>
      </c>
      <c r="Y547" s="314" t="str">
        <f t="shared" ca="1" si="254"/>
        <v/>
      </c>
      <c r="Z547" s="315" t="str">
        <f t="shared" ca="1" si="255"/>
        <v/>
      </c>
      <c r="AA547" s="316" t="str">
        <f t="shared" ca="1" si="256"/>
        <v/>
      </c>
      <c r="AC547" s="310">
        <f t="shared" ca="1" si="257"/>
        <v>40.000000000000263</v>
      </c>
      <c r="AD547" s="323">
        <f t="shared" ca="1" si="258"/>
        <v>1764.9637829462929</v>
      </c>
      <c r="AE547" s="324" t="e">
        <f t="shared" ca="1" si="237"/>
        <v>#N/A</v>
      </c>
      <c r="AG547" s="306">
        <f t="shared" ca="1" si="259"/>
        <v>2.0587438854891431</v>
      </c>
      <c r="AH547" s="304">
        <f t="shared" ca="1" si="260"/>
        <v>-7.6238803813503981</v>
      </c>
    </row>
    <row r="548" spans="1:34" x14ac:dyDescent="0.2">
      <c r="A548" s="347">
        <f t="shared" ca="1" si="238"/>
        <v>0.1</v>
      </c>
      <c r="B548" s="304">
        <f t="shared" ca="1" si="239"/>
        <v>40.100000000000264</v>
      </c>
      <c r="D548" s="306">
        <f t="shared" ca="1" si="240"/>
        <v>-1.2202497823013865</v>
      </c>
      <c r="E548" s="307">
        <f t="shared" ca="1" si="241"/>
        <v>-2.2484194671065456</v>
      </c>
      <c r="F548" s="304">
        <f t="shared" ca="1" si="242"/>
        <v>2.5582024218717065</v>
      </c>
      <c r="G548" s="306">
        <f t="shared" ca="1" si="243"/>
        <v>18.797363798168075</v>
      </c>
      <c r="H548" s="307">
        <f t="shared" ca="1" si="244"/>
        <v>-117.46352859990068</v>
      </c>
      <c r="I548" s="304">
        <f t="shared" ca="1" si="245"/>
        <v>118.95806587575457</v>
      </c>
      <c r="J548" s="306">
        <f t="shared" ca="1" si="246"/>
        <v>1766.8496205750212</v>
      </c>
      <c r="K548" s="307">
        <f t="shared" ca="1" si="247"/>
        <v>1389.0540334818518</v>
      </c>
      <c r="L548" s="304">
        <f t="shared" ca="1" si="232"/>
        <v>2247.4938686586661</v>
      </c>
      <c r="M548" s="306">
        <f t="shared" ca="1" si="248"/>
        <v>-1.4121145086792937</v>
      </c>
      <c r="N548" s="304">
        <f t="shared" ca="1" si="249"/>
        <v>-80.908201536513388</v>
      </c>
      <c r="P548" s="310">
        <f t="shared" ca="1" si="250"/>
        <v>23</v>
      </c>
      <c r="Q548" s="304">
        <f t="shared" ca="1" si="251"/>
        <v>0</v>
      </c>
      <c r="R548" s="306">
        <f t="shared" ca="1" si="252"/>
        <v>0</v>
      </c>
      <c r="S548" s="307">
        <f t="shared" ca="1" si="253"/>
        <v>4.2939999999999809</v>
      </c>
      <c r="T548" s="304">
        <f t="shared" ca="1" si="233"/>
        <v>42.124139999999812</v>
      </c>
      <c r="U548" s="311">
        <f t="shared" ca="1" si="234"/>
        <v>0</v>
      </c>
      <c r="V548" s="306">
        <f t="shared" ca="1" si="235"/>
        <v>1.065891402831407</v>
      </c>
      <c r="W548" s="304">
        <f t="shared" ca="1" si="236"/>
        <v>33.040766862275767</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2.0252998857151772</v>
      </c>
      <c r="AH548" s="304">
        <f t="shared" ca="1" si="260"/>
        <v>-7.6594066145256869</v>
      </c>
    </row>
    <row r="549" spans="1:34" x14ac:dyDescent="0.2">
      <c r="A549" s="347">
        <f t="shared" ca="1" si="238"/>
        <v>0.1</v>
      </c>
      <c r="B549" s="304">
        <f t="shared" ca="1" si="239"/>
        <v>40.200000000000266</v>
      </c>
      <c r="D549" s="306">
        <f t="shared" ca="1" si="240"/>
        <v>-1.2158811644154552</v>
      </c>
      <c r="E549" s="307">
        <f t="shared" ca="1" si="241"/>
        <v>-2.2120360799574339</v>
      </c>
      <c r="F549" s="304">
        <f t="shared" ca="1" si="242"/>
        <v>2.524177217434175</v>
      </c>
      <c r="G549" s="306">
        <f t="shared" ca="1" si="243"/>
        <v>18.675775681726527</v>
      </c>
      <c r="H549" s="307">
        <f t="shared" ca="1" si="244"/>
        <v>-117.68473220789643</v>
      </c>
      <c r="I549" s="304">
        <f t="shared" ca="1" si="245"/>
        <v>119.15737825312566</v>
      </c>
      <c r="J549" s="306">
        <f t="shared" ca="1" si="246"/>
        <v>1768.7232775490158</v>
      </c>
      <c r="K549" s="307">
        <f t="shared" ca="1" si="247"/>
        <v>1377.296620441462</v>
      </c>
      <c r="L549" s="304">
        <f t="shared" ca="1" si="232"/>
        <v>2241.7243392583323</v>
      </c>
      <c r="M549" s="306">
        <f t="shared" ca="1" si="248"/>
        <v>-1.413415430633987</v>
      </c>
      <c r="N549" s="304">
        <f t="shared" ca="1" si="249"/>
        <v>-80.982738873993227</v>
      </c>
      <c r="P549" s="310">
        <f t="shared" ca="1" si="250"/>
        <v>23</v>
      </c>
      <c r="Q549" s="304">
        <f t="shared" ca="1" si="251"/>
        <v>0</v>
      </c>
      <c r="R549" s="306">
        <f t="shared" ca="1" si="252"/>
        <v>0</v>
      </c>
      <c r="S549" s="307">
        <f t="shared" ca="1" si="253"/>
        <v>4.2939999999999809</v>
      </c>
      <c r="T549" s="304">
        <f t="shared" ca="1" si="233"/>
        <v>42.124139999999812</v>
      </c>
      <c r="U549" s="311">
        <f t="shared" ca="1" si="234"/>
        <v>0</v>
      </c>
      <c r="V549" s="306">
        <f t="shared" ca="1" si="235"/>
        <v>1.0671513823756871</v>
      </c>
      <c r="W549" s="304">
        <f t="shared" ca="1" si="236"/>
        <v>33.19076633961788</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1.9921154653501656</v>
      </c>
      <c r="AH549" s="304">
        <f t="shared" ca="1" si="260"/>
        <v>-7.6946359716525183</v>
      </c>
    </row>
    <row r="550" spans="1:34" x14ac:dyDescent="0.2">
      <c r="A550" s="347">
        <f t="shared" ca="1" si="238"/>
        <v>0.1</v>
      </c>
      <c r="B550" s="304">
        <f t="shared" ca="1" si="239"/>
        <v>40.300000000000267</v>
      </c>
      <c r="D550" s="306">
        <f t="shared" ca="1" si="240"/>
        <v>-1.2114707965389699</v>
      </c>
      <c r="E550" s="307">
        <f t="shared" ca="1" si="241"/>
        <v>-2.1759601240618869</v>
      </c>
      <c r="F550" s="304">
        <f t="shared" ca="1" si="242"/>
        <v>2.4904746439934273</v>
      </c>
      <c r="G550" s="306">
        <f t="shared" ca="1" si="243"/>
        <v>18.554628602072629</v>
      </c>
      <c r="H550" s="307">
        <f t="shared" ca="1" si="244"/>
        <v>-117.90232822030262</v>
      </c>
      <c r="I550" s="304">
        <f t="shared" ca="1" si="245"/>
        <v>119.35339644236699</v>
      </c>
      <c r="J550" s="306">
        <f t="shared" ca="1" si="246"/>
        <v>1770.5847977632059</v>
      </c>
      <c r="K550" s="307">
        <f t="shared" ca="1" si="247"/>
        <v>1365.5172674200521</v>
      </c>
      <c r="L550" s="304">
        <f t="shared" ca="1" si="232"/>
        <v>2235.9803070895991</v>
      </c>
      <c r="M550" s="306">
        <f t="shared" ca="1" si="248"/>
        <v>-1.4147036566186628</v>
      </c>
      <c r="N550" s="304">
        <f t="shared" ca="1" si="249"/>
        <v>-81.056548785974229</v>
      </c>
      <c r="P550" s="310">
        <f t="shared" ca="1" si="250"/>
        <v>23</v>
      </c>
      <c r="Q550" s="304">
        <f t="shared" ca="1" si="251"/>
        <v>0</v>
      </c>
      <c r="R550" s="306">
        <f t="shared" ca="1" si="252"/>
        <v>0</v>
      </c>
      <c r="S550" s="307">
        <f t="shared" ca="1" si="253"/>
        <v>4.2939999999999809</v>
      </c>
      <c r="T550" s="304">
        <f t="shared" ca="1" si="233"/>
        <v>42.124139999999812</v>
      </c>
      <c r="U550" s="311">
        <f t="shared" ca="1" si="234"/>
        <v>0</v>
      </c>
      <c r="V550" s="306">
        <f t="shared" ca="1" si="235"/>
        <v>1.0684151037250733</v>
      </c>
      <c r="W550" s="304">
        <f t="shared" ca="1" si="236"/>
        <v>33.339490124293555</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1.9591915421153185</v>
      </c>
      <c r="AH550" s="304">
        <f t="shared" ca="1" si="260"/>
        <v>-7.7295683138374542</v>
      </c>
    </row>
    <row r="551" spans="1:34" x14ac:dyDescent="0.2">
      <c r="A551" s="347">
        <f t="shared" ca="1" si="238"/>
        <v>0.1</v>
      </c>
      <c r="B551" s="304">
        <f t="shared" ca="1" si="239"/>
        <v>40.400000000000269</v>
      </c>
      <c r="D551" s="306">
        <f t="shared" ca="1" si="240"/>
        <v>-1.2070198075926417</v>
      </c>
      <c r="E551" s="307">
        <f t="shared" ca="1" si="241"/>
        <v>-2.1401916424617946</v>
      </c>
      <c r="F551" s="304">
        <f t="shared" ca="1" si="242"/>
        <v>2.4570952530140731</v>
      </c>
      <c r="G551" s="306">
        <f t="shared" ca="1" si="243"/>
        <v>18.433926621313365</v>
      </c>
      <c r="H551" s="307">
        <f t="shared" ca="1" si="244"/>
        <v>-118.1163473845488</v>
      </c>
      <c r="I551" s="304">
        <f t="shared" ca="1" si="245"/>
        <v>119.54614661354573</v>
      </c>
      <c r="J551" s="306">
        <f t="shared" ca="1" si="246"/>
        <v>1772.4342255243753</v>
      </c>
      <c r="K551" s="307">
        <f t="shared" ca="1" si="247"/>
        <v>1353.7163336398096</v>
      </c>
      <c r="L551" s="304">
        <f t="shared" ca="1" si="232"/>
        <v>2230.2625396516437</v>
      </c>
      <c r="M551" s="306">
        <f t="shared" ca="1" si="248"/>
        <v>-1.4159793638778309</v>
      </c>
      <c r="N551" s="304">
        <f t="shared" ca="1" si="249"/>
        <v>-81.129641427818754</v>
      </c>
      <c r="P551" s="310">
        <f t="shared" ca="1" si="250"/>
        <v>23</v>
      </c>
      <c r="Q551" s="304">
        <f t="shared" ca="1" si="251"/>
        <v>0</v>
      </c>
      <c r="R551" s="306">
        <f t="shared" ca="1" si="252"/>
        <v>0</v>
      </c>
      <c r="S551" s="307">
        <f t="shared" ca="1" si="253"/>
        <v>4.2939999999999809</v>
      </c>
      <c r="T551" s="304">
        <f t="shared" ca="1" si="233"/>
        <v>42.124139999999812</v>
      </c>
      <c r="U551" s="311">
        <f t="shared" ca="1" si="234"/>
        <v>0</v>
      </c>
      <c r="V551" s="306">
        <f t="shared" ca="1" si="235"/>
        <v>1.0696825383648711</v>
      </c>
      <c r="W551" s="304">
        <f t="shared" ca="1" si="236"/>
        <v>33.486938185815184</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1.9265289475836918</v>
      </c>
      <c r="AH551" s="304">
        <f t="shared" ca="1" si="260"/>
        <v>-7.7642035687689104</v>
      </c>
    </row>
    <row r="552" spans="1:34" x14ac:dyDescent="0.2">
      <c r="A552" s="347">
        <f t="shared" ca="1" si="238"/>
        <v>0.1</v>
      </c>
      <c r="B552" s="304">
        <f t="shared" ca="1" si="239"/>
        <v>40.50000000000027</v>
      </c>
      <c r="D552" s="306">
        <f t="shared" ca="1" si="240"/>
        <v>-1.2025293166224131</v>
      </c>
      <c r="E552" s="307">
        <f t="shared" ca="1" si="241"/>
        <v>-2.1047306116510356</v>
      </c>
      <c r="F552" s="304">
        <f t="shared" ca="1" si="242"/>
        <v>2.4240395427792238</v>
      </c>
      <c r="G552" s="306">
        <f t="shared" ca="1" si="243"/>
        <v>18.313673689651125</v>
      </c>
      <c r="H552" s="307">
        <f t="shared" ca="1" si="244"/>
        <v>-118.32682044571391</v>
      </c>
      <c r="I552" s="304">
        <f t="shared" ca="1" si="245"/>
        <v>119.73565501054078</v>
      </c>
      <c r="J552" s="306">
        <f t="shared" ca="1" si="246"/>
        <v>1774.2716055399235</v>
      </c>
      <c r="K552" s="307">
        <f t="shared" ca="1" si="247"/>
        <v>1341.8941752482965</v>
      </c>
      <c r="L552" s="304">
        <f t="shared" ca="1" si="232"/>
        <v>2224.5718032445084</v>
      </c>
      <c r="M552" s="306">
        <f t="shared" ca="1" si="248"/>
        <v>-1.4172427261433056</v>
      </c>
      <c r="N552" s="304">
        <f t="shared" ca="1" si="249"/>
        <v>-81.202026753626555</v>
      </c>
      <c r="P552" s="310">
        <f t="shared" ca="1" si="250"/>
        <v>23</v>
      </c>
      <c r="Q552" s="304">
        <f t="shared" ca="1" si="251"/>
        <v>0</v>
      </c>
      <c r="R552" s="306">
        <f t="shared" ca="1" si="252"/>
        <v>0</v>
      </c>
      <c r="S552" s="307">
        <f t="shared" ca="1" si="253"/>
        <v>4.2939999999999809</v>
      </c>
      <c r="T552" s="304">
        <f t="shared" ca="1" si="233"/>
        <v>42.124139999999812</v>
      </c>
      <c r="U552" s="311">
        <f t="shared" ca="1" si="234"/>
        <v>0</v>
      </c>
      <c r="V552" s="306">
        <f t="shared" ca="1" si="235"/>
        <v>1.0709536579854644</v>
      </c>
      <c r="W552" s="304">
        <f t="shared" ca="1" si="236"/>
        <v>33.633110767850837</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1.8941284291334446</v>
      </c>
      <c r="AH552" s="304">
        <f t="shared" ca="1" si="260"/>
        <v>-7.79854172934684</v>
      </c>
    </row>
    <row r="553" spans="1:34" x14ac:dyDescent="0.2">
      <c r="A553" s="347">
        <f t="shared" ca="1" si="238"/>
        <v>0.1</v>
      </c>
      <c r="B553" s="304">
        <f t="shared" ca="1" si="239"/>
        <v>40.600000000000271</v>
      </c>
      <c r="D553" s="306">
        <f t="shared" ca="1" si="240"/>
        <v>-1.1980004326352929</v>
      </c>
      <c r="E553" s="307">
        <f t="shared" ca="1" si="241"/>
        <v>-2.0695769429686548</v>
      </c>
      <c r="F553" s="304">
        <f t="shared" ca="1" si="242"/>
        <v>2.3913079599796072</v>
      </c>
      <c r="G553" s="306">
        <f t="shared" ca="1" si="243"/>
        <v>18.193873646387598</v>
      </c>
      <c r="H553" s="307">
        <f t="shared" ca="1" si="244"/>
        <v>-118.53377814001077</v>
      </c>
      <c r="I553" s="304">
        <f t="shared" ca="1" si="245"/>
        <v>119.92194794284327</v>
      </c>
      <c r="J553" s="306">
        <f t="shared" ca="1" si="246"/>
        <v>1776.0969829067253</v>
      </c>
      <c r="K553" s="307">
        <f t="shared" ca="1" si="247"/>
        <v>1330.0511453190102</v>
      </c>
      <c r="L553" s="304">
        <f t="shared" ca="1" si="232"/>
        <v>2218.9088628996874</v>
      </c>
      <c r="M553" s="306">
        <f t="shared" ca="1" si="248"/>
        <v>-1.4184939137206265</v>
      </c>
      <c r="N553" s="304">
        <f t="shared" ca="1" si="249"/>
        <v>-81.273714521186236</v>
      </c>
      <c r="P553" s="310">
        <f t="shared" ca="1" si="250"/>
        <v>23</v>
      </c>
      <c r="Q553" s="304">
        <f t="shared" ca="1" si="251"/>
        <v>0</v>
      </c>
      <c r="R553" s="306">
        <f t="shared" ca="1" si="252"/>
        <v>0</v>
      </c>
      <c r="S553" s="307">
        <f t="shared" ca="1" si="253"/>
        <v>4.2939999999999809</v>
      </c>
      <c r="T553" s="304">
        <f t="shared" ca="1" si="233"/>
        <v>42.124139999999812</v>
      </c>
      <c r="U553" s="311">
        <f t="shared" ca="1" si="234"/>
        <v>0</v>
      </c>
      <c r="V553" s="306">
        <f t="shared" ca="1" si="235"/>
        <v>1.0722284344828352</v>
      </c>
      <c r="W553" s="304">
        <f t="shared" ca="1" si="236"/>
        <v>33.778008382385586</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1.8619906518761775</v>
      </c>
      <c r="AH553" s="304">
        <f t="shared" ca="1" si="260"/>
        <v>-7.8325828523174161</v>
      </c>
    </row>
    <row r="554" spans="1:34" x14ac:dyDescent="0.2">
      <c r="A554" s="347">
        <f t="shared" ca="1" si="238"/>
        <v>0.1</v>
      </c>
      <c r="B554" s="304">
        <f t="shared" ca="1" si="239"/>
        <v>40.700000000000273</v>
      </c>
      <c r="D554" s="306">
        <f t="shared" ca="1" si="240"/>
        <v>-1.1934342544440115</v>
      </c>
      <c r="E554" s="307">
        <f t="shared" ca="1" si="241"/>
        <v>-2.0347304839866798</v>
      </c>
      <c r="F554" s="304">
        <f t="shared" ca="1" si="242"/>
        <v>2.3589009012981026</v>
      </c>
      <c r="G554" s="306">
        <f t="shared" ca="1" si="243"/>
        <v>18.074530220943196</v>
      </c>
      <c r="H554" s="307">
        <f t="shared" ca="1" si="244"/>
        <v>-118.73725118840943</v>
      </c>
      <c r="I554" s="304">
        <f t="shared" ca="1" si="245"/>
        <v>120.10505177754692</v>
      </c>
      <c r="J554" s="306">
        <f t="shared" ca="1" si="246"/>
        <v>1777.9104031000918</v>
      </c>
      <c r="K554" s="307">
        <f t="shared" ca="1" si="247"/>
        <v>1318.1875938525891</v>
      </c>
      <c r="L554" s="304">
        <f t="shared" ca="1" si="232"/>
        <v>2213.2744823086018</v>
      </c>
      <c r="M554" s="306">
        <f t="shared" ca="1" si="248"/>
        <v>-1.4197330935730206</v>
      </c>
      <c r="N554" s="304">
        <f t="shared" ca="1" si="249"/>
        <v>-81.344714296786066</v>
      </c>
      <c r="P554" s="310">
        <f t="shared" ca="1" si="250"/>
        <v>23</v>
      </c>
      <c r="Q554" s="304">
        <f t="shared" ca="1" si="251"/>
        <v>0</v>
      </c>
      <c r="R554" s="306">
        <f t="shared" ca="1" si="252"/>
        <v>0</v>
      </c>
      <c r="S554" s="307">
        <f t="shared" ca="1" si="253"/>
        <v>4.2939999999999809</v>
      </c>
      <c r="T554" s="304">
        <f t="shared" ca="1" si="233"/>
        <v>42.124139999999812</v>
      </c>
      <c r="U554" s="311">
        <f t="shared" ca="1" si="234"/>
        <v>0</v>
      </c>
      <c r="V554" s="306">
        <f t="shared" ca="1" si="235"/>
        <v>1.0735068399590342</v>
      </c>
      <c r="W554" s="304">
        <f t="shared" ca="1" si="236"/>
        <v>33.921631803909484</v>
      </c>
      <c r="Y554" s="314" t="str">
        <f t="shared" ca="1" si="254"/>
        <v/>
      </c>
      <c r="Z554" s="315" t="str">
        <f t="shared" ca="1" si="255"/>
        <v/>
      </c>
      <c r="AA554" s="316" t="str">
        <f t="shared" ca="1" si="256"/>
        <v/>
      </c>
      <c r="AC554" s="310" t="e">
        <f t="shared" ca="1" si="257"/>
        <v>#N/A</v>
      </c>
      <c r="AD554" s="323" t="e">
        <f t="shared" ca="1" si="258"/>
        <v>#N/A</v>
      </c>
      <c r="AE554" s="324" t="e">
        <f t="shared" ca="1" si="237"/>
        <v>#N/A</v>
      </c>
      <c r="AG554" s="306">
        <f t="shared" ca="1" si="259"/>
        <v>1.8301162005604841</v>
      </c>
      <c r="AH554" s="304">
        <f t="shared" ca="1" si="260"/>
        <v>-7.8663270569133061</v>
      </c>
    </row>
    <row r="555" spans="1:34" x14ac:dyDescent="0.2">
      <c r="A555" s="347">
        <f t="shared" ca="1" si="238"/>
        <v>0.1</v>
      </c>
      <c r="B555" s="304">
        <f t="shared" ca="1" si="239"/>
        <v>40.800000000000274</v>
      </c>
      <c r="D555" s="306">
        <f t="shared" ca="1" si="240"/>
        <v>-1.1888318705203169</v>
      </c>
      <c r="E555" s="307">
        <f t="shared" ca="1" si="241"/>
        <v>-2.0001910198918988</v>
      </c>
      <c r="F555" s="304">
        <f t="shared" ca="1" si="242"/>
        <v>2.3268187149885633</v>
      </c>
      <c r="G555" s="306">
        <f t="shared" ca="1" si="243"/>
        <v>17.955647033891164</v>
      </c>
      <c r="H555" s="307">
        <f t="shared" ca="1" si="244"/>
        <v>-118.93727029039862</v>
      </c>
      <c r="I555" s="304">
        <f t="shared" ca="1" si="245"/>
        <v>120.28499293152501</v>
      </c>
      <c r="J555" s="306">
        <f t="shared" ca="1" si="246"/>
        <v>1779.7119119628335</v>
      </c>
      <c r="K555" s="307">
        <f t="shared" ca="1" si="247"/>
        <v>1306.3038677786487</v>
      </c>
      <c r="L555" s="304">
        <f t="shared" ca="1" si="232"/>
        <v>2207.6694237489141</v>
      </c>
      <c r="M555" s="306">
        <f t="shared" ca="1" si="248"/>
        <v>-1.4209604294029836</v>
      </c>
      <c r="N555" s="304">
        <f t="shared" ca="1" si="249"/>
        <v>-81.415035459888131</v>
      </c>
      <c r="P555" s="310">
        <f t="shared" ca="1" si="250"/>
        <v>23</v>
      </c>
      <c r="Q555" s="304">
        <f t="shared" ca="1" si="251"/>
        <v>0</v>
      </c>
      <c r="R555" s="306">
        <f t="shared" ca="1" si="252"/>
        <v>0</v>
      </c>
      <c r="S555" s="307">
        <f t="shared" ca="1" si="253"/>
        <v>4.2939999999999809</v>
      </c>
      <c r="T555" s="304">
        <f t="shared" ca="1" si="233"/>
        <v>42.124139999999812</v>
      </c>
      <c r="U555" s="311">
        <f t="shared" ca="1" si="234"/>
        <v>0</v>
      </c>
      <c r="V555" s="306">
        <f t="shared" ca="1" si="235"/>
        <v>1.0747888467226032</v>
      </c>
      <c r="W555" s="304">
        <f t="shared" ca="1" si="236"/>
        <v>34.063982063634484</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1.7985055814508799</v>
      </c>
      <c r="AH555" s="304">
        <f t="shared" ca="1" si="260"/>
        <v>-7.899774523500148</v>
      </c>
    </row>
    <row r="556" spans="1:34" x14ac:dyDescent="0.2">
      <c r="A556" s="347">
        <f t="shared" ca="1" si="238"/>
        <v>0.1</v>
      </c>
      <c r="B556" s="304">
        <f t="shared" ca="1" si="239"/>
        <v>40.900000000000276</v>
      </c>
      <c r="D556" s="306">
        <f t="shared" ca="1" si="240"/>
        <v>-1.1841943588567427</v>
      </c>
      <c r="E556" s="307">
        <f t="shared" ca="1" si="241"/>
        <v>-1.9659582748610509</v>
      </c>
      <c r="F556" s="304">
        <f t="shared" ca="1" si="242"/>
        <v>2.2950617024478386</v>
      </c>
      <c r="G556" s="306">
        <f t="shared" ca="1" si="243"/>
        <v>17.837227598005491</v>
      </c>
      <c r="H556" s="307">
        <f t="shared" ca="1" si="244"/>
        <v>-119.13386611788472</v>
      </c>
      <c r="I556" s="304">
        <f t="shared" ca="1" si="245"/>
        <v>120.4617978637922</v>
      </c>
      <c r="J556" s="306">
        <f t="shared" ca="1" si="246"/>
        <v>1781.5015556944284</v>
      </c>
      <c r="K556" s="307">
        <f t="shared" ca="1" si="247"/>
        <v>1294.4003109582345</v>
      </c>
      <c r="L556" s="304">
        <f t="shared" ca="1" si="232"/>
        <v>2202.0944480086323</v>
      </c>
      <c r="M556" s="306">
        <f t="shared" ca="1" si="248"/>
        <v>-1.4221760817315581</v>
      </c>
      <c r="N556" s="304">
        <f t="shared" ca="1" si="249"/>
        <v>-81.484687207670703</v>
      </c>
      <c r="P556" s="310">
        <f t="shared" ca="1" si="250"/>
        <v>23</v>
      </c>
      <c r="Q556" s="304">
        <f t="shared" ca="1" si="251"/>
        <v>0</v>
      </c>
      <c r="R556" s="306">
        <f t="shared" ca="1" si="252"/>
        <v>0</v>
      </c>
      <c r="S556" s="307">
        <f t="shared" ca="1" si="253"/>
        <v>4.2939999999999809</v>
      </c>
      <c r="T556" s="304">
        <f t="shared" ca="1" si="233"/>
        <v>42.124139999999812</v>
      </c>
      <c r="U556" s="311">
        <f t="shared" ca="1" si="234"/>
        <v>0</v>
      </c>
      <c r="V556" s="306">
        <f t="shared" ca="1" si="235"/>
        <v>1.0760744272889569</v>
      </c>
      <c r="W556" s="304">
        <f t="shared" ca="1" si="236"/>
        <v>34.205060443743037</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1.7671592241822225</v>
      </c>
      <c r="AH556" s="304">
        <f t="shared" ca="1" si="260"/>
        <v>-7.9329254922297707</v>
      </c>
    </row>
    <row r="557" spans="1:34" x14ac:dyDescent="0.2">
      <c r="A557" s="347">
        <f t="shared" ca="1" si="238"/>
        <v>0.1</v>
      </c>
      <c r="B557" s="304">
        <f t="shared" ca="1" si="239"/>
        <v>41.000000000000277</v>
      </c>
      <c r="D557" s="306">
        <f t="shared" ca="1" si="240"/>
        <v>-1.1795227868366776</v>
      </c>
      <c r="E557" s="307">
        <f t="shared" ca="1" si="241"/>
        <v>-1.9320319134287605</v>
      </c>
      <c r="F557" s="304">
        <f t="shared" ca="1" si="242"/>
        <v>2.2636301197797666</v>
      </c>
      <c r="G557" s="306">
        <f t="shared" ca="1" si="243"/>
        <v>17.719275319321824</v>
      </c>
      <c r="H557" s="307">
        <f t="shared" ca="1" si="244"/>
        <v>-119.3270693092276</v>
      </c>
      <c r="I557" s="304">
        <f t="shared" ca="1" si="245"/>
        <v>120.63549306804832</v>
      </c>
      <c r="J557" s="306">
        <f t="shared" ca="1" si="246"/>
        <v>1783.2793808402948</v>
      </c>
      <c r="K557" s="307">
        <f t="shared" ca="1" si="247"/>
        <v>1282.477264186879</v>
      </c>
      <c r="L557" s="304">
        <f t="shared" ca="1" si="232"/>
        <v>2196.5503143079623</v>
      </c>
      <c r="M557" s="306">
        <f t="shared" ca="1" si="248"/>
        <v>-1.4233802079753817</v>
      </c>
      <c r="N557" s="304">
        <f t="shared" ca="1" si="249"/>
        <v>-81.55367855944273</v>
      </c>
      <c r="P557" s="310">
        <f t="shared" ca="1" si="250"/>
        <v>23</v>
      </c>
      <c r="Q557" s="304">
        <f t="shared" ca="1" si="251"/>
        <v>0</v>
      </c>
      <c r="R557" s="306">
        <f t="shared" ca="1" si="252"/>
        <v>0</v>
      </c>
      <c r="S557" s="307">
        <f t="shared" ca="1" si="253"/>
        <v>4.2939999999999809</v>
      </c>
      <c r="T557" s="304">
        <f t="shared" ca="1" si="233"/>
        <v>42.124139999999812</v>
      </c>
      <c r="U557" s="311">
        <f t="shared" ca="1" si="234"/>
        <v>0</v>
      </c>
      <c r="V557" s="306">
        <f t="shared" ca="1" si="235"/>
        <v>1.0773635543807123</v>
      </c>
      <c r="W557" s="304">
        <f t="shared" ca="1" si="236"/>
        <v>34.344868471670168</v>
      </c>
      <c r="Y557" s="314" t="str">
        <f t="shared" ca="1" si="254"/>
        <v/>
      </c>
      <c r="Z557" s="315" t="str">
        <f t="shared" ca="1" si="255"/>
        <v/>
      </c>
      <c r="AA557" s="316" t="str">
        <f t="shared" ca="1" si="256"/>
        <v/>
      </c>
      <c r="AC557" s="310">
        <f t="shared" ca="1" si="257"/>
        <v>41.000000000000277</v>
      </c>
      <c r="AD557" s="323">
        <f t="shared" ca="1" si="258"/>
        <v>1783.2793808402948</v>
      </c>
      <c r="AE557" s="324" t="e">
        <f t="shared" ca="1" si="237"/>
        <v>#N/A</v>
      </c>
      <c r="AG557" s="306">
        <f t="shared" ca="1" si="259"/>
        <v>1.736077483589697</v>
      </c>
      <c r="AH557" s="304">
        <f t="shared" ca="1" si="260"/>
        <v>-7.9657802617007887</v>
      </c>
    </row>
    <row r="558" spans="1:34" x14ac:dyDescent="0.2">
      <c r="A558" s="347">
        <f t="shared" ca="1" si="238"/>
        <v>0.1</v>
      </c>
      <c r="B558" s="304">
        <f t="shared" ca="1" si="239"/>
        <v>41.100000000000279</v>
      </c>
      <c r="D558" s="306">
        <f t="shared" ca="1" si="240"/>
        <v>-1.1748182111125385</v>
      </c>
      <c r="E558" s="307">
        <f t="shared" ca="1" si="241"/>
        <v>-1.898411541847743</v>
      </c>
      <c r="F558" s="304">
        <f t="shared" ca="1" si="242"/>
        <v>2.2325241793499999</v>
      </c>
      <c r="G558" s="306">
        <f t="shared" ca="1" si="243"/>
        <v>17.601793498210569</v>
      </c>
      <c r="H558" s="307">
        <f t="shared" ca="1" si="244"/>
        <v>-119.51691046341237</v>
      </c>
      <c r="I558" s="304">
        <f t="shared" ca="1" si="245"/>
        <v>120.80610506540212</v>
      </c>
      <c r="J558" s="306">
        <f t="shared" ca="1" si="246"/>
        <v>1785.0454342811715</v>
      </c>
      <c r="K558" s="307">
        <f t="shared" ca="1" si="247"/>
        <v>1270.5350651982469</v>
      </c>
      <c r="L558" s="304">
        <f t="shared" ca="1" si="232"/>
        <v>2191.0377802188555</v>
      </c>
      <c r="M558" s="306">
        <f t="shared" ca="1" si="248"/>
        <v>-1.4245729625215762</v>
      </c>
      <c r="N558" s="304">
        <f t="shared" ca="1" si="249"/>
        <v>-81.622018360934717</v>
      </c>
      <c r="P558" s="310">
        <f t="shared" ca="1" si="250"/>
        <v>23</v>
      </c>
      <c r="Q558" s="304">
        <f t="shared" ca="1" si="251"/>
        <v>0</v>
      </c>
      <c r="R558" s="306">
        <f t="shared" ca="1" si="252"/>
        <v>0</v>
      </c>
      <c r="S558" s="307">
        <f t="shared" ca="1" si="253"/>
        <v>4.2939999999999809</v>
      </c>
      <c r="T558" s="304">
        <f t="shared" ca="1" si="233"/>
        <v>42.124139999999812</v>
      </c>
      <c r="U558" s="311">
        <f t="shared" ca="1" si="234"/>
        <v>0</v>
      </c>
      <c r="V558" s="306">
        <f t="shared" ca="1" si="235"/>
        <v>1.0786562009279812</v>
      </c>
      <c r="W558" s="304">
        <f t="shared" ca="1" si="236"/>
        <v>34.48340791442179</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1.7052606415145739</v>
      </c>
      <c r="AH558" s="304">
        <f t="shared" ca="1" si="260"/>
        <v>-7.9983391876269962</v>
      </c>
    </row>
    <row r="559" spans="1:34" x14ac:dyDescent="0.2">
      <c r="A559" s="347">
        <f t="shared" ca="1" si="238"/>
        <v>0.1</v>
      </c>
      <c r="B559" s="304">
        <f t="shared" ca="1" si="239"/>
        <v>41.20000000000028</v>
      </c>
      <c r="D559" s="306">
        <f t="shared" ca="1" si="240"/>
        <v>-1.1700816774919041</v>
      </c>
      <c r="E559" s="307">
        <f t="shared" ca="1" si="241"/>
        <v>-1.8650967094406576</v>
      </c>
      <c r="F559" s="304">
        <f t="shared" ca="1" si="242"/>
        <v>2.2017440513303623</v>
      </c>
      <c r="G559" s="306">
        <f t="shared" ca="1" si="243"/>
        <v>17.484785330461378</v>
      </c>
      <c r="H559" s="307">
        <f t="shared" ca="1" si="244"/>
        <v>-119.70342013435643</v>
      </c>
      <c r="I559" s="304">
        <f t="shared" ca="1" si="245"/>
        <v>120.9736603972723</v>
      </c>
      <c r="J559" s="306">
        <f t="shared" ca="1" si="246"/>
        <v>1786.7997632226052</v>
      </c>
      <c r="K559" s="307">
        <f t="shared" ca="1" si="247"/>
        <v>1258.5740486683585</v>
      </c>
      <c r="L559" s="304">
        <f t="shared" ca="1" si="232"/>
        <v>2185.5576015822189</v>
      </c>
      <c r="M559" s="306">
        <f t="shared" ca="1" si="248"/>
        <v>-1.4257544968005467</v>
      </c>
      <c r="N559" s="304">
        <f t="shared" ca="1" si="249"/>
        <v>-81.689715288469756</v>
      </c>
      <c r="P559" s="310">
        <f t="shared" ca="1" si="250"/>
        <v>23</v>
      </c>
      <c r="Q559" s="304">
        <f t="shared" ca="1" si="251"/>
        <v>0</v>
      </c>
      <c r="R559" s="306">
        <f t="shared" ca="1" si="252"/>
        <v>0</v>
      </c>
      <c r="S559" s="307">
        <f t="shared" ca="1" si="253"/>
        <v>4.2939999999999809</v>
      </c>
      <c r="T559" s="304">
        <f t="shared" ca="1" si="233"/>
        <v>42.124139999999812</v>
      </c>
      <c r="U559" s="311">
        <f t="shared" ca="1" si="234"/>
        <v>0</v>
      </c>
      <c r="V559" s="306">
        <f t="shared" ca="1" si="235"/>
        <v>1.0799523400686122</v>
      </c>
      <c r="W559" s="304">
        <f t="shared" ca="1" si="236"/>
        <v>34.620680772930747</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1.674708908585723</v>
      </c>
      <c r="AH559" s="304">
        <f t="shared" ca="1" si="260"/>
        <v>-8.0306026815141927</v>
      </c>
    </row>
    <row r="560" spans="1:34" x14ac:dyDescent="0.2">
      <c r="A560" s="347">
        <f t="shared" ca="1" si="238"/>
        <v>0.1</v>
      </c>
      <c r="B560" s="304">
        <f t="shared" ca="1" si="239"/>
        <v>41.300000000000281</v>
      </c>
      <c r="D560" s="306">
        <f t="shared" ca="1" si="240"/>
        <v>-1.1653142208314007</v>
      </c>
      <c r="E560" s="307">
        <f t="shared" ca="1" si="241"/>
        <v>-1.8320869099431754</v>
      </c>
      <c r="F560" s="304">
        <f t="shared" ca="1" si="242"/>
        <v>2.1712898652315005</v>
      </c>
      <c r="G560" s="306">
        <f t="shared" ca="1" si="243"/>
        <v>17.368253908378239</v>
      </c>
      <c r="H560" s="307">
        <f t="shared" ca="1" si="244"/>
        <v>-119.88662882535075</v>
      </c>
      <c r="I560" s="304">
        <f t="shared" ca="1" si="245"/>
        <v>121.13818561846351</v>
      </c>
      <c r="J560" s="306">
        <f t="shared" ca="1" si="246"/>
        <v>1788.5424151845471</v>
      </c>
      <c r="K560" s="307">
        <f t="shared" ca="1" si="247"/>
        <v>1246.5945462203731</v>
      </c>
      <c r="L560" s="304">
        <f t="shared" ca="1" si="232"/>
        <v>2180.1105324227369</v>
      </c>
      <c r="M560" s="306">
        <f t="shared" ca="1" si="248"/>
        <v>-1.4269249593567548</v>
      </c>
      <c r="N560" s="304">
        <f t="shared" ca="1" si="249"/>
        <v>-81.756777853018576</v>
      </c>
      <c r="P560" s="310">
        <f t="shared" ca="1" si="250"/>
        <v>23</v>
      </c>
      <c r="Q560" s="304">
        <f t="shared" ca="1" si="251"/>
        <v>0</v>
      </c>
      <c r="R560" s="306">
        <f t="shared" ca="1" si="252"/>
        <v>0</v>
      </c>
      <c r="S560" s="307">
        <f t="shared" ca="1" si="253"/>
        <v>4.2939999999999809</v>
      </c>
      <c r="T560" s="304">
        <f t="shared" ca="1" si="233"/>
        <v>42.124139999999812</v>
      </c>
      <c r="U560" s="311">
        <f t="shared" ca="1" si="234"/>
        <v>0</v>
      </c>
      <c r="V560" s="306">
        <f t="shared" ca="1" si="235"/>
        <v>1.0812519451483942</v>
      </c>
      <c r="W560" s="304">
        <f t="shared" ca="1" si="236"/>
        <v>34.756689276453123</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1.6444224259770959</v>
      </c>
      <c r="AH560" s="304">
        <f t="shared" ca="1" si="260"/>
        <v>-8.0625712093458084</v>
      </c>
    </row>
    <row r="561" spans="1:34" x14ac:dyDescent="0.2">
      <c r="A561" s="347">
        <f t="shared" ca="1" si="238"/>
        <v>0.1</v>
      </c>
      <c r="B561" s="304">
        <f t="shared" ca="1" si="239"/>
        <v>41.400000000000283</v>
      </c>
      <c r="D561" s="306">
        <f t="shared" ca="1" si="240"/>
        <v>-1.1605168649382016</v>
      </c>
      <c r="E561" s="307">
        <f t="shared" ca="1" si="241"/>
        <v>-1.7993815828376967</v>
      </c>
      <c r="F561" s="304">
        <f t="shared" ca="1" si="242"/>
        <v>2.1411617114224435</v>
      </c>
      <c r="G561" s="306">
        <f t="shared" ca="1" si="243"/>
        <v>17.252202221884421</v>
      </c>
      <c r="H561" s="307">
        <f t="shared" ca="1" si="244"/>
        <v>-120.06656698363453</v>
      </c>
      <c r="I561" s="304">
        <f t="shared" ca="1" si="245"/>
        <v>121.29970729041514</v>
      </c>
      <c r="J561" s="306">
        <f t="shared" ca="1" si="246"/>
        <v>1790.2734379910603</v>
      </c>
      <c r="K561" s="307">
        <f t="shared" ca="1" si="247"/>
        <v>1234.5968864299239</v>
      </c>
      <c r="L561" s="304">
        <f t="shared" ca="1" si="232"/>
        <v>2174.6973248612767</v>
      </c>
      <c r="M561" s="306">
        <f t="shared" ca="1" si="248"/>
        <v>-1.4280844959175329</v>
      </c>
      <c r="N561" s="304">
        <f t="shared" ca="1" si="249"/>
        <v>-81.823214404142277</v>
      </c>
      <c r="P561" s="310">
        <f t="shared" ca="1" si="250"/>
        <v>23</v>
      </c>
      <c r="Q561" s="304">
        <f t="shared" ca="1" si="251"/>
        <v>0</v>
      </c>
      <c r="R561" s="306">
        <f t="shared" ca="1" si="252"/>
        <v>0</v>
      </c>
      <c r="S561" s="307">
        <f t="shared" ca="1" si="253"/>
        <v>4.2939999999999809</v>
      </c>
      <c r="T561" s="304">
        <f t="shared" ca="1" si="233"/>
        <v>42.124139999999812</v>
      </c>
      <c r="U561" s="311">
        <f t="shared" ca="1" si="234"/>
        <v>0</v>
      </c>
      <c r="V561" s="306">
        <f t="shared" ca="1" si="235"/>
        <v>1.0825549897212174</v>
      </c>
      <c r="W561" s="304">
        <f t="shared" ca="1" si="236"/>
        <v>34.891435877006472</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1.6144012671411989</v>
      </c>
      <c r="AH561" s="304">
        <f t="shared" ca="1" si="260"/>
        <v>-8.094245290277895</v>
      </c>
    </row>
    <row r="562" spans="1:34" x14ac:dyDescent="0.2">
      <c r="A562" s="347">
        <f t="shared" ca="1" si="238"/>
        <v>0.1</v>
      </c>
      <c r="B562" s="304">
        <f t="shared" ca="1" si="239"/>
        <v>41.500000000000284</v>
      </c>
      <c r="D562" s="306">
        <f t="shared" ca="1" si="240"/>
        <v>-1.1556906224789352</v>
      </c>
      <c r="E562" s="307">
        <f t="shared" ca="1" si="241"/>
        <v>-1.7669801146772777</v>
      </c>
      <c r="F562" s="304">
        <f t="shared" ca="1" si="242"/>
        <v>2.1113596426356818</v>
      </c>
      <c r="G562" s="306">
        <f t="shared" ca="1" si="243"/>
        <v>17.136633159636528</v>
      </c>
      <c r="H562" s="307">
        <f t="shared" ca="1" si="244"/>
        <v>-120.24326499510225</v>
      </c>
      <c r="I562" s="304">
        <f t="shared" ca="1" si="245"/>
        <v>121.45825197462023</v>
      </c>
      <c r="J562" s="306">
        <f t="shared" ca="1" si="246"/>
        <v>1791.9928797601362</v>
      </c>
      <c r="K562" s="307">
        <f t="shared" ca="1" si="247"/>
        <v>1222.5813948309869</v>
      </c>
      <c r="L562" s="304">
        <f t="shared" ca="1" si="232"/>
        <v>2169.3187290248311</v>
      </c>
      <c r="M562" s="306">
        <f t="shared" ca="1" si="248"/>
        <v>-1.4292332494599989</v>
      </c>
      <c r="N562" s="304">
        <f t="shared" ca="1" si="249"/>
        <v>-81.889033133826274</v>
      </c>
      <c r="P562" s="310">
        <f t="shared" ca="1" si="250"/>
        <v>23</v>
      </c>
      <c r="Q562" s="304">
        <f t="shared" ca="1" si="251"/>
        <v>0</v>
      </c>
      <c r="R562" s="306">
        <f t="shared" ca="1" si="252"/>
        <v>0</v>
      </c>
      <c r="S562" s="307">
        <f t="shared" ca="1" si="253"/>
        <v>4.2939999999999809</v>
      </c>
      <c r="T562" s="304">
        <f t="shared" ca="1" si="233"/>
        <v>42.124139999999812</v>
      </c>
      <c r="U562" s="311">
        <f t="shared" ca="1" si="234"/>
        <v>0</v>
      </c>
      <c r="V562" s="306">
        <f t="shared" ca="1" si="235"/>
        <v>1.0838614475491908</v>
      </c>
      <c r="W562" s="304">
        <f t="shared" ca="1" si="236"/>
        <v>35.024923243851845</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1.5846454395186829</v>
      </c>
      <c r="AH562" s="304">
        <f t="shared" ca="1" si="260"/>
        <v>-8.1256254953438809</v>
      </c>
    </row>
    <row r="563" spans="1:34" x14ac:dyDescent="0.2">
      <c r="A563" s="347">
        <f t="shared" ca="1" si="238"/>
        <v>0.1</v>
      </c>
      <c r="B563" s="304">
        <f t="shared" ca="1" si="239"/>
        <v>41.600000000000286</v>
      </c>
      <c r="D563" s="306">
        <f t="shared" ca="1" si="240"/>
        <v>-1.1508364948958498</v>
      </c>
      <c r="E563" s="307">
        <f t="shared" ca="1" si="241"/>
        <v>-1.7348818403993072</v>
      </c>
      <c r="F563" s="304">
        <f t="shared" ca="1" si="242"/>
        <v>2.081883675456305</v>
      </c>
      <c r="G563" s="306">
        <f t="shared" ca="1" si="243"/>
        <v>17.021549510146944</v>
      </c>
      <c r="H563" s="307">
        <f t="shared" ca="1" si="244"/>
        <v>-120.41675317914218</v>
      </c>
      <c r="I563" s="304">
        <f t="shared" ca="1" si="245"/>
        <v>121.61384622621237</v>
      </c>
      <c r="J563" s="306">
        <f t="shared" ca="1" si="246"/>
        <v>1793.7007888936255</v>
      </c>
      <c r="K563" s="307">
        <f t="shared" ca="1" si="247"/>
        <v>1210.5483939222747</v>
      </c>
      <c r="L563" s="304">
        <f t="shared" ca="1" si="232"/>
        <v>2163.9754929539781</v>
      </c>
      <c r="M563" s="306">
        <f t="shared" ca="1" si="248"/>
        <v>-1.4303713602761288</v>
      </c>
      <c r="N563" s="304">
        <f t="shared" ca="1" si="249"/>
        <v>-81.954242080208715</v>
      </c>
      <c r="P563" s="310">
        <f t="shared" ca="1" si="250"/>
        <v>23</v>
      </c>
      <c r="Q563" s="304">
        <f t="shared" ca="1" si="251"/>
        <v>0</v>
      </c>
      <c r="R563" s="306">
        <f t="shared" ca="1" si="252"/>
        <v>0</v>
      </c>
      <c r="S563" s="307">
        <f t="shared" ca="1" si="253"/>
        <v>4.2939999999999809</v>
      </c>
      <c r="T563" s="304">
        <f t="shared" ca="1" si="233"/>
        <v>42.124139999999812</v>
      </c>
      <c r="U563" s="311">
        <f t="shared" ca="1" si="234"/>
        <v>0</v>
      </c>
      <c r="V563" s="306">
        <f t="shared" ca="1" si="235"/>
        <v>1.0851712926027215</v>
      </c>
      <c r="W563" s="304">
        <f t="shared" ca="1" si="236"/>
        <v>35.1571542580214</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1.5551548862241305</v>
      </c>
      <c r="AH563" s="304">
        <f t="shared" ca="1" si="260"/>
        <v>-8.1567124461695393</v>
      </c>
    </row>
    <row r="564" spans="1:34" x14ac:dyDescent="0.2">
      <c r="A564" s="347">
        <f t="shared" ca="1" si="238"/>
        <v>0.1</v>
      </c>
      <c r="B564" s="304">
        <f t="shared" ca="1" si="239"/>
        <v>41.700000000000287</v>
      </c>
      <c r="D564" s="306">
        <f t="shared" ca="1" si="240"/>
        <v>-1.1459554723300671</v>
      </c>
      <c r="E564" s="307">
        <f t="shared" ca="1" si="241"/>
        <v>-1.7030860446285185</v>
      </c>
      <c r="F564" s="304">
        <f t="shared" ca="1" si="242"/>
        <v>2.052733791793675</v>
      </c>
      <c r="G564" s="306">
        <f t="shared" ca="1" si="243"/>
        <v>16.906953962913938</v>
      </c>
      <c r="H564" s="307">
        <f t="shared" ca="1" si="244"/>
        <v>-120.58706178360502</v>
      </c>
      <c r="I564" s="304">
        <f t="shared" ca="1" si="245"/>
        <v>121.76651658771826</v>
      </c>
      <c r="J564" s="306">
        <f t="shared" ca="1" si="246"/>
        <v>1795.3972140672786</v>
      </c>
      <c r="K564" s="307">
        <f t="shared" ca="1" si="247"/>
        <v>1198.4982031741374</v>
      </c>
      <c r="L564" s="304">
        <f t="shared" ca="1" si="232"/>
        <v>2158.6683625078172</v>
      </c>
      <c r="M564" s="306">
        <f t="shared" ca="1" si="248"/>
        <v>-1.4314989660360511</v>
      </c>
      <c r="N564" s="304">
        <f t="shared" ca="1" si="249"/>
        <v>-82.018849131206906</v>
      </c>
      <c r="P564" s="310">
        <f t="shared" ca="1" si="250"/>
        <v>23</v>
      </c>
      <c r="Q564" s="304">
        <f t="shared" ca="1" si="251"/>
        <v>0</v>
      </c>
      <c r="R564" s="306">
        <f t="shared" ca="1" si="252"/>
        <v>0</v>
      </c>
      <c r="S564" s="307">
        <f t="shared" ca="1" si="253"/>
        <v>4.2939999999999809</v>
      </c>
      <c r="T564" s="304">
        <f t="shared" ca="1" si="233"/>
        <v>42.124139999999812</v>
      </c>
      <c r="U564" s="311">
        <f t="shared" ca="1" si="234"/>
        <v>0</v>
      </c>
      <c r="V564" s="306">
        <f t="shared" ca="1" si="235"/>
        <v>1.0864844990605529</v>
      </c>
      <c r="W564" s="304">
        <f t="shared" ca="1" si="236"/>
        <v>35.288132006893328</v>
      </c>
      <c r="Y564" s="314" t="str">
        <f t="shared" ca="1" si="254"/>
        <v/>
      </c>
      <c r="Z564" s="315" t="str">
        <f t="shared" ca="1" si="255"/>
        <v/>
      </c>
      <c r="AA564" s="316" t="str">
        <f t="shared" ca="1" si="256"/>
        <v/>
      </c>
      <c r="AC564" s="310" t="e">
        <f t="shared" ca="1" si="257"/>
        <v>#N/A</v>
      </c>
      <c r="AD564" s="323" t="e">
        <f t="shared" ca="1" si="258"/>
        <v>#N/A</v>
      </c>
      <c r="AE564" s="324" t="e">
        <f t="shared" ca="1" si="237"/>
        <v>#N/A</v>
      </c>
      <c r="AG564" s="306">
        <f t="shared" ca="1" si="259"/>
        <v>1.5259294877081651</v>
      </c>
      <c r="AH564" s="304">
        <f t="shared" ca="1" si="260"/>
        <v>-8.1875068136985458</v>
      </c>
    </row>
    <row r="565" spans="1:34" x14ac:dyDescent="0.2">
      <c r="A565" s="347">
        <f t="shared" ca="1" si="238"/>
        <v>0.1</v>
      </c>
      <c r="B565" s="304">
        <f t="shared" ca="1" si="239"/>
        <v>41.800000000000288</v>
      </c>
      <c r="D565" s="306">
        <f t="shared" ca="1" si="240"/>
        <v>-1.1410485335517264</v>
      </c>
      <c r="E565" s="307">
        <f t="shared" ca="1" si="241"/>
        <v>-1.6715919629688827</v>
      </c>
      <c r="F565" s="304">
        <f t="shared" ca="1" si="242"/>
        <v>2.0239099403339833</v>
      </c>
      <c r="G565" s="306">
        <f t="shared" ca="1" si="243"/>
        <v>16.792849109558766</v>
      </c>
      <c r="H565" s="307">
        <f t="shared" ca="1" si="244"/>
        <v>-120.75422097990192</v>
      </c>
      <c r="I565" s="304">
        <f t="shared" ca="1" si="245"/>
        <v>121.91628958297326</v>
      </c>
      <c r="J565" s="306">
        <f t="shared" ca="1" si="246"/>
        <v>1797.0822042209022</v>
      </c>
      <c r="K565" s="307">
        <f t="shared" ca="1" si="247"/>
        <v>1186.4311390359621</v>
      </c>
      <c r="L565" s="304">
        <f t="shared" ca="1" si="232"/>
        <v>2153.3980812663567</v>
      </c>
      <c r="M565" s="306">
        <f t="shared" ca="1" si="248"/>
        <v>-1.4326162018496096</v>
      </c>
      <c r="N565" s="304">
        <f t="shared" ca="1" si="249"/>
        <v>-82.082862028044673</v>
      </c>
      <c r="P565" s="310">
        <f t="shared" ca="1" si="250"/>
        <v>23</v>
      </c>
      <c r="Q565" s="304">
        <f t="shared" ca="1" si="251"/>
        <v>0</v>
      </c>
      <c r="R565" s="306">
        <f t="shared" ca="1" si="252"/>
        <v>0</v>
      </c>
      <c r="S565" s="307">
        <f t="shared" ca="1" si="253"/>
        <v>4.2939999999999809</v>
      </c>
      <c r="T565" s="304">
        <f t="shared" ca="1" si="233"/>
        <v>42.124139999999812</v>
      </c>
      <c r="U565" s="311">
        <f t="shared" ca="1" si="234"/>
        <v>0</v>
      </c>
      <c r="V565" s="306">
        <f t="shared" ca="1" si="235"/>
        <v>1.087801041309765</v>
      </c>
      <c r="W565" s="304">
        <f t="shared" ca="1" si="236"/>
        <v>35.417859778815469</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1.4969690633958912</v>
      </c>
      <c r="AH565" s="304">
        <f t="shared" ca="1" si="260"/>
        <v>-8.2180093169290842</v>
      </c>
    </row>
    <row r="566" spans="1:34" x14ac:dyDescent="0.2">
      <c r="A566" s="347">
        <f t="shared" ca="1" si="238"/>
        <v>0.1</v>
      </c>
      <c r="B566" s="304">
        <f t="shared" ca="1" si="239"/>
        <v>41.90000000000029</v>
      </c>
      <c r="D566" s="306">
        <f t="shared" ca="1" si="240"/>
        <v>-1.1361166458968937</v>
      </c>
      <c r="E566" s="307">
        <f t="shared" ca="1" si="241"/>
        <v>-1.640398783284061</v>
      </c>
      <c r="F566" s="304">
        <f t="shared" ca="1" si="242"/>
        <v>1.9954120379720663</v>
      </c>
      <c r="G566" s="306">
        <f t="shared" ca="1" si="243"/>
        <v>16.679237444969075</v>
      </c>
      <c r="H566" s="307">
        <f t="shared" ca="1" si="244"/>
        <v>-120.91826085823033</v>
      </c>
      <c r="I566" s="304">
        <f t="shared" ca="1" si="245"/>
        <v>122.06319171119807</v>
      </c>
      <c r="J566" s="306">
        <f t="shared" ca="1" si="246"/>
        <v>1798.7558085486287</v>
      </c>
      <c r="K566" s="307">
        <f t="shared" ca="1" si="247"/>
        <v>1174.3475149440555</v>
      </c>
      <c r="L566" s="304">
        <f t="shared" ca="1" si="232"/>
        <v>2148.1653904303339</v>
      </c>
      <c r="M566" s="306">
        <f t="shared" ca="1" si="248"/>
        <v>-1.4337232003262548</v>
      </c>
      <c r="N566" s="304">
        <f t="shared" ca="1" si="249"/>
        <v>-82.146288368683855</v>
      </c>
      <c r="P566" s="310">
        <f t="shared" ca="1" si="250"/>
        <v>23</v>
      </c>
      <c r="Q566" s="304">
        <f t="shared" ca="1" si="251"/>
        <v>0</v>
      </c>
      <c r="R566" s="306">
        <f t="shared" ca="1" si="252"/>
        <v>0</v>
      </c>
      <c r="S566" s="307">
        <f t="shared" ca="1" si="253"/>
        <v>4.2939999999999809</v>
      </c>
      <c r="T566" s="304">
        <f t="shared" ca="1" si="233"/>
        <v>42.124139999999812</v>
      </c>
      <c r="U566" s="311">
        <f t="shared" ca="1" si="234"/>
        <v>0</v>
      </c>
      <c r="V566" s="306">
        <f t="shared" ca="1" si="235"/>
        <v>1.0891208939457355</v>
      </c>
      <c r="W566" s="304">
        <f t="shared" ca="1" si="236"/>
        <v>35.546341057779401</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1.4682733733018818</v>
      </c>
      <c r="AH566" s="304">
        <f t="shared" ca="1" si="260"/>
        <v>-8.2482207216617667</v>
      </c>
    </row>
    <row r="567" spans="1:34" x14ac:dyDescent="0.2">
      <c r="A567" s="347">
        <f t="shared" ca="1" si="238"/>
        <v>0.1</v>
      </c>
      <c r="B567" s="304">
        <f t="shared" ca="1" si="239"/>
        <v>42.000000000000291</v>
      </c>
      <c r="D567" s="306">
        <f t="shared" ca="1" si="240"/>
        <v>-1.1311607652110298</v>
      </c>
      <c r="E567" s="307">
        <f t="shared" ca="1" si="241"/>
        <v>-1.609505646965971</v>
      </c>
      <c r="F567" s="304">
        <f t="shared" ca="1" si="242"/>
        <v>1.9672399712206317</v>
      </c>
      <c r="G567" s="306">
        <f t="shared" ca="1" si="243"/>
        <v>16.566121368447973</v>
      </c>
      <c r="H567" s="307">
        <f t="shared" ca="1" si="244"/>
        <v>-121.07921142292692</v>
      </c>
      <c r="I567" s="304">
        <f t="shared" ca="1" si="245"/>
        <v>122.20724944123398</v>
      </c>
      <c r="J567" s="306">
        <f t="shared" ca="1" si="246"/>
        <v>1800.4180764892994</v>
      </c>
      <c r="K567" s="307">
        <f t="shared" ca="1" si="247"/>
        <v>1162.2476413299976</v>
      </c>
      <c r="L567" s="304">
        <f t="shared" ca="1" si="232"/>
        <v>2142.9710287184407</v>
      </c>
      <c r="M567" s="306">
        <f t="shared" ca="1" si="248"/>
        <v>-1.4348200916333127</v>
      </c>
      <c r="N567" s="304">
        <f t="shared" ca="1" si="249"/>
        <v>-82.209135611162864</v>
      </c>
      <c r="P567" s="310">
        <f t="shared" ca="1" si="250"/>
        <v>23</v>
      </c>
      <c r="Q567" s="304">
        <f t="shared" ca="1" si="251"/>
        <v>0</v>
      </c>
      <c r="R567" s="306">
        <f t="shared" ca="1" si="252"/>
        <v>0</v>
      </c>
      <c r="S567" s="307">
        <f t="shared" ca="1" si="253"/>
        <v>4.2939999999999809</v>
      </c>
      <c r="T567" s="304">
        <f t="shared" ca="1" si="233"/>
        <v>42.124139999999812</v>
      </c>
      <c r="U567" s="311">
        <f t="shared" ca="1" si="234"/>
        <v>0</v>
      </c>
      <c r="V567" s="306">
        <f t="shared" ca="1" si="235"/>
        <v>1.0904440317720647</v>
      </c>
      <c r="W567" s="304">
        <f t="shared" ca="1" si="236"/>
        <v>35.673579518146305</v>
      </c>
      <c r="Y567" s="314" t="str">
        <f t="shared" ca="1" si="254"/>
        <v/>
      </c>
      <c r="Z567" s="315" t="str">
        <f t="shared" ca="1" si="255"/>
        <v/>
      </c>
      <c r="AA567" s="316" t="str">
        <f t="shared" ca="1" si="256"/>
        <v/>
      </c>
      <c r="AC567" s="310">
        <f t="shared" ca="1" si="257"/>
        <v>42.000000000000291</v>
      </c>
      <c r="AD567" s="323">
        <f t="shared" ca="1" si="258"/>
        <v>1800.4180764892994</v>
      </c>
      <c r="AE567" s="324" t="e">
        <f t="shared" ca="1" si="237"/>
        <v>#N/A</v>
      </c>
      <c r="AG567" s="306">
        <f t="shared" ca="1" si="259"/>
        <v>1.4398421196216749</v>
      </c>
      <c r="AH567" s="304">
        <f t="shared" ca="1" si="260"/>
        <v>-8.2781418392593284</v>
      </c>
    </row>
    <row r="568" spans="1:34" x14ac:dyDescent="0.2">
      <c r="A568" s="347">
        <f t="shared" ca="1" si="238"/>
        <v>0.1</v>
      </c>
      <c r="B568" s="304">
        <f t="shared" ca="1" si="239"/>
        <v>42.100000000000293</v>
      </c>
      <c r="D568" s="306">
        <f t="shared" ca="1" si="240"/>
        <v>-1.1261818357988722</v>
      </c>
      <c r="E568" s="307">
        <f t="shared" ca="1" si="241"/>
        <v>-1.5789116501911504</v>
      </c>
      <c r="F568" s="304">
        <f t="shared" ca="1" si="242"/>
        <v>1.9393935975950471</v>
      </c>
      <c r="G568" s="306">
        <f t="shared" ca="1" si="243"/>
        <v>16.453503184868087</v>
      </c>
      <c r="H568" s="307">
        <f t="shared" ca="1" si="244"/>
        <v>-121.23710258794603</v>
      </c>
      <c r="I568" s="304">
        <f t="shared" ca="1" si="245"/>
        <v>122.34848920593427</v>
      </c>
      <c r="J568" s="306">
        <f t="shared" ca="1" si="246"/>
        <v>1802.0690577169653</v>
      </c>
      <c r="K568" s="307">
        <f t="shared" ca="1" si="247"/>
        <v>1150.1318256294539</v>
      </c>
      <c r="L568" s="304">
        <f t="shared" ca="1" si="232"/>
        <v>2137.8157322619395</v>
      </c>
      <c r="M568" s="306">
        <f t="shared" ca="1" si="248"/>
        <v>-1.4359070035526802</v>
      </c>
      <c r="N568" s="304">
        <f t="shared" ca="1" si="249"/>
        <v>-82.271411076845084</v>
      </c>
      <c r="P568" s="310">
        <f t="shared" ca="1" si="250"/>
        <v>23</v>
      </c>
      <c r="Q568" s="304">
        <f t="shared" ca="1" si="251"/>
        <v>0</v>
      </c>
      <c r="R568" s="306">
        <f t="shared" ca="1" si="252"/>
        <v>0</v>
      </c>
      <c r="S568" s="307">
        <f t="shared" ca="1" si="253"/>
        <v>4.2939999999999809</v>
      </c>
      <c r="T568" s="304">
        <f t="shared" ca="1" si="233"/>
        <v>42.124139999999812</v>
      </c>
      <c r="U568" s="311">
        <f t="shared" ca="1" si="234"/>
        <v>0</v>
      </c>
      <c r="V568" s="306">
        <f t="shared" ca="1" si="235"/>
        <v>1.0917704298004631</v>
      </c>
      <c r="W568" s="304">
        <f t="shared" ca="1" si="236"/>
        <v>35.799579019425849</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1.4116749482999325</v>
      </c>
      <c r="AH568" s="304">
        <f t="shared" ca="1" si="260"/>
        <v>-8.3077735254183658</v>
      </c>
    </row>
    <row r="569" spans="1:34" x14ac:dyDescent="0.2">
      <c r="A569" s="347">
        <f t="shared" ca="1" si="238"/>
        <v>0.1</v>
      </c>
      <c r="B569" s="304">
        <f t="shared" ca="1" si="239"/>
        <v>42.200000000000294</v>
      </c>
      <c r="D569" s="306">
        <f t="shared" ca="1" si="240"/>
        <v>-1.1211807903805622</v>
      </c>
      <c r="E569" s="307">
        <f t="shared" ca="1" si="241"/>
        <v>-1.5486158451646261</v>
      </c>
      <c r="F569" s="304">
        <f t="shared" ca="1" si="242"/>
        <v>1.9118727469717567</v>
      </c>
      <c r="G569" s="306">
        <f t="shared" ca="1" si="243"/>
        <v>16.341385105830032</v>
      </c>
      <c r="H569" s="307">
        <f t="shared" ca="1" si="244"/>
        <v>-121.39196417246249</v>
      </c>
      <c r="I569" s="304">
        <f t="shared" ca="1" si="245"/>
        <v>122.48693739670962</v>
      </c>
      <c r="J569" s="306">
        <f t="shared" ca="1" si="246"/>
        <v>1803.7088021315003</v>
      </c>
      <c r="K569" s="307">
        <f t="shared" ca="1" si="247"/>
        <v>1138.0003722914335</v>
      </c>
      <c r="L569" s="304">
        <f t="shared" ca="1" si="232"/>
        <v>2132.7002344966563</v>
      </c>
      <c r="M569" s="306">
        <f t="shared" ca="1" si="248"/>
        <v>-1.4369840615359968</v>
      </c>
      <c r="N569" s="304">
        <f t="shared" ca="1" si="249"/>
        <v>-82.33312195357999</v>
      </c>
      <c r="P569" s="310">
        <f t="shared" ca="1" si="250"/>
        <v>23</v>
      </c>
      <c r="Q569" s="304">
        <f t="shared" ca="1" si="251"/>
        <v>0</v>
      </c>
      <c r="R569" s="306">
        <f t="shared" ca="1" si="252"/>
        <v>0</v>
      </c>
      <c r="S569" s="307">
        <f t="shared" ca="1" si="253"/>
        <v>4.2939999999999809</v>
      </c>
      <c r="T569" s="304">
        <f t="shared" ca="1" si="233"/>
        <v>42.124139999999812</v>
      </c>
      <c r="U569" s="311">
        <f t="shared" ca="1" si="234"/>
        <v>0</v>
      </c>
      <c r="V569" s="306">
        <f t="shared" ca="1" si="235"/>
        <v>1.0931000632506012</v>
      </c>
      <c r="W569" s="304">
        <f t="shared" ca="1" si="236"/>
        <v>35.924343601109491</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1.383771450575388</v>
      </c>
      <c r="AH569" s="304">
        <f t="shared" ca="1" si="260"/>
        <v>-8.337116678953425</v>
      </c>
    </row>
    <row r="570" spans="1:34" x14ac:dyDescent="0.2">
      <c r="A570" s="347">
        <f t="shared" ca="1" si="238"/>
        <v>0.1</v>
      </c>
      <c r="B570" s="304">
        <f t="shared" ca="1" si="239"/>
        <v>42.300000000000296</v>
      </c>
      <c r="D570" s="306">
        <f t="shared" ca="1" si="240"/>
        <v>-1.1161585500538469</v>
      </c>
      <c r="E570" s="307">
        <f t="shared" ca="1" si="241"/>
        <v>-1.5186172413509045</v>
      </c>
      <c r="F570" s="304">
        <f t="shared" ca="1" si="242"/>
        <v>1.8846772229181679</v>
      </c>
      <c r="G570" s="306">
        <f t="shared" ca="1" si="243"/>
        <v>16.229769250824646</v>
      </c>
      <c r="H570" s="307">
        <f t="shared" ca="1" si="244"/>
        <v>-121.54382589659758</v>
      </c>
      <c r="I570" s="304">
        <f t="shared" ca="1" si="245"/>
        <v>122.62262035822525</v>
      </c>
      <c r="J570" s="306">
        <f t="shared" ca="1" si="246"/>
        <v>1805.3373598493331</v>
      </c>
      <c r="K570" s="307">
        <f t="shared" ca="1" si="247"/>
        <v>1125.8535827879805</v>
      </c>
      <c r="L570" s="304">
        <f t="shared" ca="1" si="232"/>
        <v>2127.6252660523405</v>
      </c>
      <c r="M570" s="306">
        <f t="shared" ca="1" si="248"/>
        <v>-1.4380513887583377</v>
      </c>
      <c r="N570" s="304">
        <f t="shared" ca="1" si="249"/>
        <v>-82.394275298779547</v>
      </c>
      <c r="P570" s="310">
        <f t="shared" ca="1" si="250"/>
        <v>23</v>
      </c>
      <c r="Q570" s="304">
        <f t="shared" ca="1" si="251"/>
        <v>0</v>
      </c>
      <c r="R570" s="306">
        <f t="shared" ca="1" si="252"/>
        <v>0</v>
      </c>
      <c r="S570" s="307">
        <f t="shared" ca="1" si="253"/>
        <v>4.2939999999999809</v>
      </c>
      <c r="T570" s="304">
        <f t="shared" ca="1" si="233"/>
        <v>42.124139999999812</v>
      </c>
      <c r="U570" s="311">
        <f t="shared" ca="1" si="234"/>
        <v>0</v>
      </c>
      <c r="V570" s="306">
        <f t="shared" ca="1" si="235"/>
        <v>1.0944329075499284</v>
      </c>
      <c r="W570" s="304">
        <f t="shared" ca="1" si="236"/>
        <v>36.047877477559432</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1.3561311645026084</v>
      </c>
      <c r="AH570" s="304">
        <f t="shared" ca="1" si="260"/>
        <v>-8.3661722405937713</v>
      </c>
    </row>
    <row r="571" spans="1:34" x14ac:dyDescent="0.2">
      <c r="A571" s="347">
        <f t="shared" ca="1" si="238"/>
        <v>0.1</v>
      </c>
      <c r="B571" s="304">
        <f t="shared" ca="1" si="239"/>
        <v>42.400000000000297</v>
      </c>
      <c r="D571" s="306">
        <f t="shared" ca="1" si="240"/>
        <v>-1.1111160242622051</v>
      </c>
      <c r="E571" s="307">
        <f t="shared" ca="1" si="241"/>
        <v>-1.4889148066918345</v>
      </c>
      <c r="F571" s="304">
        <f t="shared" ca="1" si="242"/>
        <v>1.8578068039918554</v>
      </c>
      <c r="G571" s="306">
        <f t="shared" ca="1" si="243"/>
        <v>16.118657648398425</v>
      </c>
      <c r="H571" s="307">
        <f t="shared" ca="1" si="244"/>
        <v>-121.69271737726676</v>
      </c>
      <c r="I571" s="304">
        <f t="shared" ca="1" si="245"/>
        <v>122.7555643832474</v>
      </c>
      <c r="J571" s="306">
        <f t="shared" ca="1" si="246"/>
        <v>1806.9547811942944</v>
      </c>
      <c r="K571" s="307">
        <f t="shared" ca="1" si="247"/>
        <v>1113.6917556242872</v>
      </c>
      <c r="L571" s="304">
        <f t="shared" ca="1" si="232"/>
        <v>2122.5915546393817</v>
      </c>
      <c r="M571" s="306">
        <f t="shared" ca="1" si="248"/>
        <v>-1.4391091061704746</v>
      </c>
      <c r="N571" s="304">
        <f t="shared" ca="1" si="249"/>
        <v>-82.454878042412489</v>
      </c>
      <c r="P571" s="310">
        <f t="shared" ca="1" si="250"/>
        <v>23</v>
      </c>
      <c r="Q571" s="304">
        <f t="shared" ca="1" si="251"/>
        <v>0</v>
      </c>
      <c r="R571" s="306">
        <f t="shared" ca="1" si="252"/>
        <v>0</v>
      </c>
      <c r="S571" s="307">
        <f t="shared" ca="1" si="253"/>
        <v>4.2939999999999809</v>
      </c>
      <c r="T571" s="304">
        <f t="shared" ca="1" si="233"/>
        <v>42.124139999999812</v>
      </c>
      <c r="U571" s="311">
        <f t="shared" ca="1" si="234"/>
        <v>0</v>
      </c>
      <c r="V571" s="306">
        <f t="shared" ca="1" si="235"/>
        <v>1.095768938333455</v>
      </c>
      <c r="W571" s="304">
        <f t="shared" ca="1" si="236"/>
        <v>36.170185032954329</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1.3287535764507084</v>
      </c>
      <c r="AH571" s="304">
        <f t="shared" ca="1" si="260"/>
        <v>-8.3949411917931052</v>
      </c>
    </row>
    <row r="572" spans="1:34" x14ac:dyDescent="0.2">
      <c r="A572" s="347">
        <f t="shared" ca="1" si="238"/>
        <v>0.1</v>
      </c>
      <c r="B572" s="304">
        <f t="shared" ca="1" si="239"/>
        <v>42.500000000000298</v>
      </c>
      <c r="D572" s="306">
        <f t="shared" ca="1" si="240"/>
        <v>-1.1060541107687303</v>
      </c>
      <c r="E572" s="307">
        <f t="shared" ca="1" si="241"/>
        <v>-1.4595074688110206</v>
      </c>
      <c r="F572" s="304">
        <f t="shared" ca="1" si="242"/>
        <v>1.8312612450067189</v>
      </c>
      <c r="G572" s="306">
        <f t="shared" ca="1" si="243"/>
        <v>16.008052237321554</v>
      </c>
      <c r="H572" s="307">
        <f t="shared" ca="1" si="244"/>
        <v>-121.83866812414786</v>
      </c>
      <c r="I572" s="304">
        <f t="shared" ca="1" si="245"/>
        <v>122.88579570763685</v>
      </c>
      <c r="J572" s="306">
        <f t="shared" ca="1" si="246"/>
        <v>1808.5611166885803</v>
      </c>
      <c r="K572" s="307">
        <f t="shared" ca="1" si="247"/>
        <v>1101.5151863492165</v>
      </c>
      <c r="L572" s="304">
        <f t="shared" ca="1" si="232"/>
        <v>2117.5998249328873</v>
      </c>
      <c r="M572" s="306">
        <f t="shared" ca="1" si="248"/>
        <v>-1.4401573325497452</v>
      </c>
      <c r="N572" s="304">
        <f t="shared" ca="1" si="249"/>
        <v>-82.514936989918979</v>
      </c>
      <c r="P572" s="310">
        <f t="shared" ca="1" si="250"/>
        <v>23</v>
      </c>
      <c r="Q572" s="304">
        <f t="shared" ca="1" si="251"/>
        <v>0</v>
      </c>
      <c r="R572" s="306">
        <f t="shared" ca="1" si="252"/>
        <v>0</v>
      </c>
      <c r="S572" s="307">
        <f t="shared" ca="1" si="253"/>
        <v>4.2939999999999809</v>
      </c>
      <c r="T572" s="304">
        <f t="shared" ca="1" si="233"/>
        <v>42.124139999999812</v>
      </c>
      <c r="U572" s="311">
        <f t="shared" ca="1" si="234"/>
        <v>0</v>
      </c>
      <c r="V572" s="306">
        <f t="shared" ca="1" si="235"/>
        <v>1.0971081314434992</v>
      </c>
      <c r="W572" s="304">
        <f t="shared" ca="1" si="236"/>
        <v>36.29127081629251</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1.301638122579071</v>
      </c>
      <c r="AH572" s="304">
        <f t="shared" ca="1" si="260"/>
        <v>-8.423424553552513</v>
      </c>
    </row>
    <row r="573" spans="1:34" x14ac:dyDescent="0.2">
      <c r="A573" s="347">
        <f t="shared" ca="1" si="238"/>
        <v>0.1</v>
      </c>
      <c r="B573" s="304">
        <f t="shared" ca="1" si="239"/>
        <v>42.6000000000003</v>
      </c>
      <c r="D573" s="306">
        <f t="shared" ca="1" si="240"/>
        <v>-1.1009736956356062</v>
      </c>
      <c r="E573" s="307">
        <f t="shared" ca="1" si="241"/>
        <v>-1.4303941162046314</v>
      </c>
      <c r="F573" s="304">
        <f t="shared" ca="1" si="242"/>
        <v>1.8050402782637158</v>
      </c>
      <c r="G573" s="306">
        <f t="shared" ca="1" si="243"/>
        <v>15.897954867757994</v>
      </c>
      <c r="H573" s="307">
        <f t="shared" ca="1" si="244"/>
        <v>-121.98170753576832</v>
      </c>
      <c r="I573" s="304">
        <f t="shared" ca="1" si="245"/>
        <v>123.01334050548741</v>
      </c>
      <c r="J573" s="306">
        <f t="shared" ca="1" si="246"/>
        <v>1810.1564170438344</v>
      </c>
      <c r="K573" s="307">
        <f t="shared" ca="1" si="247"/>
        <v>1089.3241675662207</v>
      </c>
      <c r="L573" s="304">
        <f t="shared" ca="1" si="232"/>
        <v>2112.6507984541154</v>
      </c>
      <c r="M573" s="306">
        <f t="shared" ca="1" si="248"/>
        <v>-1.4411961845495758</v>
      </c>
      <c r="N573" s="304">
        <f t="shared" ca="1" si="249"/>
        <v>-82.574458825047998</v>
      </c>
      <c r="P573" s="310">
        <f t="shared" ca="1" si="250"/>
        <v>23</v>
      </c>
      <c r="Q573" s="304">
        <f t="shared" ca="1" si="251"/>
        <v>0</v>
      </c>
      <c r="R573" s="306">
        <f t="shared" ca="1" si="252"/>
        <v>0</v>
      </c>
      <c r="S573" s="307">
        <f t="shared" ca="1" si="253"/>
        <v>4.2939999999999809</v>
      </c>
      <c r="T573" s="304">
        <f t="shared" ca="1" si="233"/>
        <v>42.124139999999812</v>
      </c>
      <c r="U573" s="311">
        <f t="shared" ca="1" si="234"/>
        <v>0</v>
      </c>
      <c r="V573" s="306">
        <f t="shared" ca="1" si="235"/>
        <v>1.0984504629294038</v>
      </c>
      <c r="W573" s="304">
        <f t="shared" ca="1" si="236"/>
        <v>36.411139536454293</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1.2747841902902923</v>
      </c>
      <c r="AH573" s="304">
        <f t="shared" ca="1" si="260"/>
        <v>-8.4516233852567932</v>
      </c>
    </row>
    <row r="574" spans="1:34" x14ac:dyDescent="0.2">
      <c r="A574" s="347">
        <f t="shared" ca="1" si="238"/>
        <v>0.1</v>
      </c>
      <c r="B574" s="304">
        <f t="shared" ca="1" si="239"/>
        <v>42.700000000000301</v>
      </c>
      <c r="D574" s="306">
        <f t="shared" ca="1" si="240"/>
        <v>-1.0958756532090381</v>
      </c>
      <c r="E574" s="307">
        <f t="shared" ca="1" si="241"/>
        <v>-1.4015735994182119</v>
      </c>
      <c r="F574" s="304">
        <f t="shared" ca="1" si="242"/>
        <v>1.7791436147434692</v>
      </c>
      <c r="G574" s="306">
        <f t="shared" ca="1" si="243"/>
        <v>15.78836730243709</v>
      </c>
      <c r="H574" s="307">
        <f t="shared" ca="1" si="244"/>
        <v>-122.12186489571015</v>
      </c>
      <c r="I574" s="304">
        <f t="shared" ca="1" si="245"/>
        <v>123.13822488440682</v>
      </c>
      <c r="J574" s="306">
        <f t="shared" ca="1" si="246"/>
        <v>1811.7407331523441</v>
      </c>
      <c r="K574" s="307">
        <f t="shared" ca="1" si="247"/>
        <v>1077.1189889446468</v>
      </c>
      <c r="L574" s="304">
        <f t="shared" ca="1" si="232"/>
        <v>2107.7451934492774</v>
      </c>
      <c r="M574" s="306">
        <f t="shared" ca="1" si="248"/>
        <v>-1.442225776747696</v>
      </c>
      <c r="N574" s="304">
        <f t="shared" ca="1" si="249"/>
        <v>-82.633450112619883</v>
      </c>
      <c r="P574" s="310">
        <f t="shared" ca="1" si="250"/>
        <v>23</v>
      </c>
      <c r="Q574" s="304">
        <f t="shared" ca="1" si="251"/>
        <v>0</v>
      </c>
      <c r="R574" s="306">
        <f t="shared" ca="1" si="252"/>
        <v>0</v>
      </c>
      <c r="S574" s="307">
        <f t="shared" ca="1" si="253"/>
        <v>4.2939999999999809</v>
      </c>
      <c r="T574" s="304">
        <f t="shared" ca="1" si="233"/>
        <v>42.124139999999812</v>
      </c>
      <c r="U574" s="311">
        <f t="shared" ca="1" si="234"/>
        <v>0</v>
      </c>
      <c r="V574" s="306">
        <f t="shared" ca="1" si="235"/>
        <v>1.0997959090472205</v>
      </c>
      <c r="W574" s="304">
        <f t="shared" ca="1" si="236"/>
        <v>36.529796057323715</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1.2481911196602677</v>
      </c>
      <c r="AH574" s="304">
        <f t="shared" ca="1" si="260"/>
        <v>-8.4795387835245588</v>
      </c>
    </row>
    <row r="575" spans="1:34" x14ac:dyDescent="0.2">
      <c r="A575" s="347">
        <f t="shared" ca="1" si="238"/>
        <v>0.1</v>
      </c>
      <c r="B575" s="304">
        <f t="shared" ca="1" si="239"/>
        <v>42.800000000000303</v>
      </c>
      <c r="D575" s="306">
        <f t="shared" ca="1" si="240"/>
        <v>-1.0907608461094556</v>
      </c>
      <c r="E575" s="307">
        <f t="shared" ca="1" si="241"/>
        <v>-1.3730447322094026</v>
      </c>
      <c r="F575" s="304">
        <f t="shared" ca="1" si="242"/>
        <v>1.7535709452581054</v>
      </c>
      <c r="G575" s="306">
        <f t="shared" ca="1" si="243"/>
        <v>15.679291217826144</v>
      </c>
      <c r="H575" s="307">
        <f t="shared" ca="1" si="244"/>
        <v>-122.25916936893108</v>
      </c>
      <c r="I575" s="304">
        <f t="shared" ca="1" si="245"/>
        <v>123.26047488093812</v>
      </c>
      <c r="J575" s="306">
        <f t="shared" ca="1" si="246"/>
        <v>1813.3141160783573</v>
      </c>
      <c r="K575" s="307">
        <f t="shared" ca="1" si="247"/>
        <v>1064.8999372314147</v>
      </c>
      <c r="L575" s="304">
        <f t="shared" ca="1" si="232"/>
        <v>2102.8837247657098</v>
      </c>
      <c r="M575" s="306">
        <f t="shared" ca="1" si="248"/>
        <v>-1.4432462216930853</v>
      </c>
      <c r="N575" s="304">
        <f t="shared" ca="1" si="249"/>
        <v>-82.691917301216137</v>
      </c>
      <c r="P575" s="310">
        <f t="shared" ca="1" si="250"/>
        <v>23</v>
      </c>
      <c r="Q575" s="304">
        <f t="shared" ca="1" si="251"/>
        <v>0</v>
      </c>
      <c r="R575" s="306">
        <f t="shared" ca="1" si="252"/>
        <v>0</v>
      </c>
      <c r="S575" s="307">
        <f t="shared" ca="1" si="253"/>
        <v>4.2939999999999809</v>
      </c>
      <c r="T575" s="304">
        <f t="shared" ca="1" si="233"/>
        <v>42.124139999999812</v>
      </c>
      <c r="U575" s="311">
        <f t="shared" ca="1" si="234"/>
        <v>0</v>
      </c>
      <c r="V575" s="306">
        <f t="shared" ca="1" si="235"/>
        <v>1.1011444462593605</v>
      </c>
      <c r="W575" s="304">
        <f t="shared" ca="1" si="236"/>
        <v>36.647245392970838</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1.2218582048457218</v>
      </c>
      <c r="AH575" s="304">
        <f t="shared" ca="1" si="260"/>
        <v>-8.5071718810721659</v>
      </c>
    </row>
    <row r="576" spans="1:34" x14ac:dyDescent="0.2">
      <c r="A576" s="347">
        <f t="shared" ca="1" si="238"/>
        <v>0.1</v>
      </c>
      <c r="B576" s="304">
        <f t="shared" ca="1" si="239"/>
        <v>42.900000000000304</v>
      </c>
      <c r="D576" s="306">
        <f t="shared" ca="1" si="240"/>
        <v>-1.085630125226857</v>
      </c>
      <c r="E576" s="307">
        <f t="shared" ca="1" si="241"/>
        <v>-1.3448062926962958</v>
      </c>
      <c r="F576" s="304">
        <f t="shared" ca="1" si="242"/>
        <v>1.7283219415593949</v>
      </c>
      <c r="G576" s="306">
        <f t="shared" ca="1" si="243"/>
        <v>15.570728205303459</v>
      </c>
      <c r="H576" s="307">
        <f t="shared" ca="1" si="244"/>
        <v>-122.39364999820071</v>
      </c>
      <c r="I576" s="304">
        <f t="shared" ca="1" si="245"/>
        <v>123.38011645611901</v>
      </c>
      <c r="J576" s="306">
        <f t="shared" ca="1" si="246"/>
        <v>1814.8766170495137</v>
      </c>
      <c r="K576" s="307">
        <f t="shared" ca="1" si="247"/>
        <v>1052.667296263058</v>
      </c>
      <c r="L576" s="304">
        <f t="shared" ca="1" si="232"/>
        <v>2098.0671037254419</v>
      </c>
      <c r="M576" s="306">
        <f t="shared" ca="1" si="248"/>
        <v>-1.444257629951688</v>
      </c>
      <c r="N576" s="304">
        <f t="shared" ca="1" si="249"/>
        <v>-82.749866725798753</v>
      </c>
      <c r="P576" s="310">
        <f t="shared" ca="1" si="250"/>
        <v>23</v>
      </c>
      <c r="Q576" s="304">
        <f t="shared" ca="1" si="251"/>
        <v>0</v>
      </c>
      <c r="R576" s="306">
        <f t="shared" ca="1" si="252"/>
        <v>0</v>
      </c>
      <c r="S576" s="307">
        <f t="shared" ca="1" si="253"/>
        <v>4.2939999999999809</v>
      </c>
      <c r="T576" s="304">
        <f t="shared" ca="1" si="233"/>
        <v>42.124139999999812</v>
      </c>
      <c r="U576" s="311">
        <f t="shared" ca="1" si="234"/>
        <v>0</v>
      </c>
      <c r="V576" s="306">
        <f t="shared" ca="1" si="235"/>
        <v>1.1024960512342168</v>
      </c>
      <c r="W576" s="304">
        <f t="shared" ca="1" si="236"/>
        <v>36.763492702895356</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1.1957846954691362</v>
      </c>
      <c r="AH576" s="304">
        <f t="shared" ca="1" si="260"/>
        <v>-8.5345238455917567</v>
      </c>
    </row>
    <row r="577" spans="1:34" x14ac:dyDescent="0.2">
      <c r="A577" s="347">
        <f t="shared" ca="1" si="238"/>
        <v>0.1</v>
      </c>
      <c r="B577" s="304">
        <f t="shared" ca="1" si="239"/>
        <v>43.000000000000306</v>
      </c>
      <c r="D577" s="306">
        <f t="shared" ca="1" si="240"/>
        <v>-1.0804843297211346</v>
      </c>
      <c r="E577" s="307">
        <f t="shared" ca="1" si="241"/>
        <v>-1.3168570244912434</v>
      </c>
      <c r="F577" s="304">
        <f t="shared" ca="1" si="242"/>
        <v>1.7033962574001567</v>
      </c>
      <c r="G577" s="306">
        <f t="shared" ca="1" si="243"/>
        <v>15.462679772331345</v>
      </c>
      <c r="H577" s="307">
        <f t="shared" ca="1" si="244"/>
        <v>-122.52533570064983</v>
      </c>
      <c r="I577" s="304">
        <f t="shared" ca="1" si="245"/>
        <v>123.49717549117713</v>
      </c>
      <c r="J577" s="306">
        <f t="shared" ca="1" si="246"/>
        <v>1816.4282874483954</v>
      </c>
      <c r="K577" s="307">
        <f t="shared" ca="1" si="247"/>
        <v>1040.4213469781155</v>
      </c>
      <c r="L577" s="304">
        <f t="shared" ca="1" si="232"/>
        <v>2093.296037996171</v>
      </c>
      <c r="M577" s="306">
        <f t="shared" ca="1" si="248"/>
        <v>-1.4452601101509346</v>
      </c>
      <c r="N577" s="304">
        <f t="shared" ca="1" si="249"/>
        <v>-82.807304610261014</v>
      </c>
      <c r="P577" s="310">
        <f t="shared" ca="1" si="250"/>
        <v>23</v>
      </c>
      <c r="Q577" s="304">
        <f t="shared" ca="1" si="251"/>
        <v>0</v>
      </c>
      <c r="R577" s="306">
        <f t="shared" ca="1" si="252"/>
        <v>0</v>
      </c>
      <c r="S577" s="307">
        <f t="shared" ca="1" si="253"/>
        <v>4.2939999999999809</v>
      </c>
      <c r="T577" s="304">
        <f t="shared" ca="1" si="233"/>
        <v>42.124139999999812</v>
      </c>
      <c r="U577" s="311">
        <f t="shared" ca="1" si="234"/>
        <v>0</v>
      </c>
      <c r="V577" s="306">
        <f t="shared" ca="1" si="235"/>
        <v>1.1038507008457563</v>
      </c>
      <c r="W577" s="304">
        <f t="shared" ca="1" si="236"/>
        <v>36.878543287332235</v>
      </c>
      <c r="Y577" s="314" t="str">
        <f t="shared" ca="1" si="254"/>
        <v/>
      </c>
      <c r="Z577" s="315" t="str">
        <f t="shared" ca="1" si="255"/>
        <v/>
      </c>
      <c r="AA577" s="316" t="str">
        <f t="shared" ca="1" si="256"/>
        <v/>
      </c>
      <c r="AC577" s="310">
        <f t="shared" ca="1" si="257"/>
        <v>43.000000000000306</v>
      </c>
      <c r="AD577" s="323">
        <f t="shared" ca="1" si="258"/>
        <v>1816.4282874483954</v>
      </c>
      <c r="AE577" s="324" t="e">
        <f t="shared" ca="1" si="237"/>
        <v>#N/A</v>
      </c>
      <c r="AG577" s="306">
        <f t="shared" ca="1" si="259"/>
        <v>1.1699697979813095</v>
      </c>
      <c r="AH577" s="304">
        <f t="shared" ca="1" si="260"/>
        <v>-8.5615958786435762</v>
      </c>
    </row>
    <row r="578" spans="1:34" x14ac:dyDescent="0.2">
      <c r="A578" s="347">
        <f t="shared" ca="1" si="238"/>
        <v>0.1</v>
      </c>
      <c r="B578" s="304">
        <f t="shared" ca="1" si="239"/>
        <v>43.100000000000307</v>
      </c>
      <c r="D578" s="306">
        <f t="shared" ca="1" si="240"/>
        <v>-1.0753242870272397</v>
      </c>
      <c r="E578" s="307">
        <f t="shared" ca="1" si="241"/>
        <v>-1.2891956378199296</v>
      </c>
      <c r="F578" s="304">
        <f t="shared" ca="1" si="242"/>
        <v>1.6787935295457201</v>
      </c>
      <c r="G578" s="306">
        <f t="shared" ca="1" si="243"/>
        <v>15.355147343628621</v>
      </c>
      <c r="H578" s="307">
        <f t="shared" ca="1" si="244"/>
        <v>-122.65425526443182</v>
      </c>
      <c r="I578" s="304">
        <f t="shared" ca="1" si="245"/>
        <v>123.61167778335891</v>
      </c>
      <c r="J578" s="306">
        <f t="shared" ca="1" si="246"/>
        <v>1817.9691788041935</v>
      </c>
      <c r="K578" s="307">
        <f t="shared" ca="1" si="247"/>
        <v>1028.1623674298614</v>
      </c>
      <c r="L578" s="304">
        <f t="shared" ca="1" si="232"/>
        <v>2088.5712314596722</v>
      </c>
      <c r="M578" s="306">
        <f t="shared" ca="1" si="248"/>
        <v>-1.446253769023105</v>
      </c>
      <c r="N578" s="304">
        <f t="shared" ca="1" si="249"/>
        <v>-82.864237069912107</v>
      </c>
      <c r="P578" s="310">
        <f t="shared" ca="1" si="250"/>
        <v>23</v>
      </c>
      <c r="Q578" s="304">
        <f t="shared" ca="1" si="251"/>
        <v>0</v>
      </c>
      <c r="R578" s="306">
        <f t="shared" ca="1" si="252"/>
        <v>0</v>
      </c>
      <c r="S578" s="307">
        <f t="shared" ca="1" si="253"/>
        <v>4.2939999999999809</v>
      </c>
      <c r="T578" s="304">
        <f t="shared" ca="1" si="233"/>
        <v>42.124139999999812</v>
      </c>
      <c r="U578" s="311">
        <f t="shared" ca="1" si="234"/>
        <v>0</v>
      </c>
      <c r="V578" s="306">
        <f t="shared" ca="1" si="235"/>
        <v>1.1052083721730821</v>
      </c>
      <c r="W578" s="304">
        <f t="shared" ca="1" si="236"/>
        <v>36.992402582619974</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1.1444126770015437</v>
      </c>
      <c r="AH578" s="304">
        <f t="shared" ca="1" si="260"/>
        <v>-8.5883892145627385</v>
      </c>
    </row>
    <row r="579" spans="1:34" x14ac:dyDescent="0.2">
      <c r="A579" s="347">
        <f t="shared" ca="1" si="238"/>
        <v>0.1</v>
      </c>
      <c r="B579" s="304">
        <f t="shared" ca="1" si="239"/>
        <v>43.200000000000308</v>
      </c>
      <c r="D579" s="306">
        <f t="shared" ca="1" si="240"/>
        <v>-1.0701508128650088</v>
      </c>
      <c r="E579" s="307">
        <f t="shared" ca="1" si="241"/>
        <v>-1.2618208106255882</v>
      </c>
      <c r="F579" s="304">
        <f t="shared" ca="1" si="242"/>
        <v>1.6545133787320838</v>
      </c>
      <c r="G579" s="306">
        <f t="shared" ca="1" si="243"/>
        <v>15.24813226234212</v>
      </c>
      <c r="H579" s="307">
        <f t="shared" ca="1" si="244"/>
        <v>-122.78043734549438</v>
      </c>
      <c r="I579" s="304">
        <f t="shared" ca="1" si="245"/>
        <v>123.72364904188993</v>
      </c>
      <c r="J579" s="306">
        <f t="shared" ca="1" si="246"/>
        <v>1819.499342784492</v>
      </c>
      <c r="K579" s="307">
        <f t="shared" ca="1" si="247"/>
        <v>1015.8906327993651</v>
      </c>
      <c r="L579" s="304">
        <f t="shared" ca="1" si="232"/>
        <v>2083.8933840776722</v>
      </c>
      <c r="M579" s="306">
        <f t="shared" ca="1" si="248"/>
        <v>-1.4472387114475658</v>
      </c>
      <c r="N579" s="304">
        <f t="shared" ca="1" si="249"/>
        <v>-82.920670113897103</v>
      </c>
      <c r="P579" s="310">
        <f t="shared" ca="1" si="250"/>
        <v>23</v>
      </c>
      <c r="Q579" s="304">
        <f t="shared" ca="1" si="251"/>
        <v>0</v>
      </c>
      <c r="R579" s="306">
        <f t="shared" ca="1" si="252"/>
        <v>0</v>
      </c>
      <c r="S579" s="307">
        <f t="shared" ca="1" si="253"/>
        <v>4.2939999999999809</v>
      </c>
      <c r="T579" s="304">
        <f t="shared" ca="1" si="233"/>
        <v>42.124139999999812</v>
      </c>
      <c r="U579" s="311">
        <f t="shared" ca="1" si="234"/>
        <v>0</v>
      </c>
      <c r="V579" s="306">
        <f t="shared" ca="1" si="235"/>
        <v>1.1065690424999652</v>
      </c>
      <c r="W579" s="304">
        <f t="shared" ca="1" si="236"/>
        <v>37.105076156631988</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1.1191124566357118</v>
      </c>
      <c r="AH579" s="304">
        <f t="shared" ca="1" si="260"/>
        <v>-8.6149051193805626</v>
      </c>
    </row>
    <row r="580" spans="1:34" x14ac:dyDescent="0.2">
      <c r="A580" s="347">
        <f t="shared" ca="1" si="238"/>
        <v>0.1</v>
      </c>
      <c r="B580" s="304">
        <f t="shared" ca="1" si="239"/>
        <v>43.30000000000031</v>
      </c>
      <c r="D580" s="306">
        <f t="shared" ca="1" si="240"/>
        <v>-1.0649647112535494</v>
      </c>
      <c r="E580" s="307">
        <f t="shared" ca="1" si="241"/>
        <v>-1.2347311896581967</v>
      </c>
      <c r="F580" s="304">
        <f t="shared" ca="1" si="242"/>
        <v>1.6305554105672404</v>
      </c>
      <c r="G580" s="306">
        <f t="shared" ca="1" si="243"/>
        <v>15.141635791216764</v>
      </c>
      <c r="H580" s="307">
        <f t="shared" ca="1" si="244"/>
        <v>-122.9039104644602</v>
      </c>
      <c r="I580" s="304">
        <f t="shared" ca="1" si="245"/>
        <v>123.83311488406444</v>
      </c>
      <c r="J580" s="306">
        <f t="shared" ca="1" si="246"/>
        <v>1821.01883118717</v>
      </c>
      <c r="K580" s="307">
        <f t="shared" ca="1" si="247"/>
        <v>1003.6064154088674</v>
      </c>
      <c r="L580" s="304">
        <f t="shared" ref="L580:L643" ca="1" si="261">SQRT(pos_x^2+pos_z^2)</f>
        <v>2079.2631917552244</v>
      </c>
      <c r="M580" s="306">
        <f t="shared" ca="1" si="248"/>
        <v>-1.4482150404919163</v>
      </c>
      <c r="N580" s="304">
        <f t="shared" ca="1" si="249"/>
        <v>-82.976609647554426</v>
      </c>
      <c r="P580" s="310">
        <f t="shared" ca="1" si="250"/>
        <v>23</v>
      </c>
      <c r="Q580" s="304">
        <f t="shared" ca="1" si="251"/>
        <v>0</v>
      </c>
      <c r="R580" s="306">
        <f t="shared" ca="1" si="252"/>
        <v>0</v>
      </c>
      <c r="S580" s="307">
        <f t="shared" ca="1" si="253"/>
        <v>4.2939999999999809</v>
      </c>
      <c r="T580" s="304">
        <f t="shared" ref="T580:T643" ca="1" si="262">m*g</f>
        <v>42.124139999999812</v>
      </c>
      <c r="U580" s="311">
        <f t="shared" ref="U580:U643" ca="1" si="263">IF(pos_xz&lt;L_rampe,Poids*COS(Beta),0)</f>
        <v>0</v>
      </c>
      <c r="V580" s="306">
        <f t="shared" ref="V580:V643" ca="1" si="264">Rho_moyen*(20000-Alt_rampe-pos_z)/(20000+Alt_rampe+pos_z)</f>
        <v>1.1079326893143526</v>
      </c>
      <c r="W580" s="304">
        <f t="shared" ref="W580:W643" ca="1" si="265">1/2*Rho*Sref*Cx*vit_xz^2</f>
        <v>37.216569704272004</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1.0940682217722522</v>
      </c>
      <c r="AH580" s="304">
        <f t="shared" ca="1" si="260"/>
        <v>-8.641144889760632</v>
      </c>
    </row>
    <row r="581" spans="1:34" x14ac:dyDescent="0.2">
      <c r="A581" s="347">
        <f t="shared" ref="A581:A644" ca="1" si="267">IF(B580+0.01&lt;=T_ini+ROUNDUP(Temps_fin_propu,0), 0.01, IF(K580&gt;0, 0.1, 0.0001))</f>
        <v>0.1</v>
      </c>
      <c r="B581" s="304">
        <f t="shared" ref="B581:B644" ca="1" si="268">B580+pas</f>
        <v>43.400000000000311</v>
      </c>
      <c r="D581" s="306">
        <f t="shared" ref="D581:D644" ca="1" si="269">IF(AND(L580&lt;L_rampe,Poussee&lt;Poids*SIN(M580)),0,(-W580+Poussee)/m*COS(M580)-U580/m*SIN(M580))</f>
        <v>-1.0597667745300141</v>
      </c>
      <c r="E581" s="307">
        <f t="shared" ref="E581:E644" ca="1" si="270">IF(AND(L580&lt;L_rampe,Poussee&lt;Poids*SIN(M580)),0,(-W580+Poussee)/m*SIN(M580)+U580/m*COS(M580)-Poids/m)</f>
        <v>-1.2079253915484767</v>
      </c>
      <c r="F581" s="304">
        <f t="shared" ref="F581:F644" ca="1" si="271">SQRT(acc_x^2+acc_z^2)</f>
        <v>1.606919216371903</v>
      </c>
      <c r="G581" s="306">
        <f t="shared" ref="G581:G644" ca="1" si="272">G580+acc_x*pas</f>
        <v>15.035659113763762</v>
      </c>
      <c r="H581" s="307">
        <f t="shared" ref="H581:H644" ca="1" si="273">H580+acc_z*pas</f>
        <v>-123.02470300361504</v>
      </c>
      <c r="I581" s="304">
        <f t="shared" ref="I581:I644" ca="1" si="274">SQRT(vit_x^2+vit_z^2)</f>
        <v>123.94010083146212</v>
      </c>
      <c r="J581" s="306">
        <f t="shared" ref="J581:J644" ca="1" si="275">J580+0.5*(vit_x+G580)*pas*(K580&gt;=0)</f>
        <v>1822.527695932419</v>
      </c>
      <c r="K581" s="307">
        <f t="shared" ref="K581:K644" ca="1" si="276">K580+0.5*(vit_z+H580)*pas</f>
        <v>991.30998473546367</v>
      </c>
      <c r="L581" s="304">
        <f t="shared" ca="1" si="261"/>
        <v>2074.6813462016175</v>
      </c>
      <c r="M581" s="306">
        <f t="shared" ref="M581:M644" ca="1" si="277">IF(AND(L580&gt;L_rampe,G581&gt;0),ATAN2(G581,H581),$M$4)</f>
        <v>-1.449182857452076</v>
      </c>
      <c r="N581" s="304">
        <f t="shared" ref="N581:N644" ca="1" si="278">DEGREES(Beta)</f>
        <v>-83.032061474712762</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4.2939999999999809</v>
      </c>
      <c r="T581" s="304">
        <f t="shared" ca="1" si="262"/>
        <v>42.124139999999812</v>
      </c>
      <c r="U581" s="311">
        <f t="shared" ca="1" si="263"/>
        <v>0</v>
      </c>
      <c r="V581" s="306">
        <f t="shared" ca="1" si="264"/>
        <v>1.1092992903078465</v>
      </c>
      <c r="W581" s="304">
        <f t="shared" ca="1" si="265"/>
        <v>37.326889043033674</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1.0692790193561965</v>
      </c>
      <c r="AH581" s="304">
        <f t="shared" ref="AH581:AH644" ca="1" si="289">IF(AND(L580&lt;L_rampe,Poussee&lt;Poids*SIN(M580)), g*SIN(M580), (-W580+Poussee)/m)</f>
        <v>-8.6671098519497374</v>
      </c>
    </row>
    <row r="582" spans="1:34" x14ac:dyDescent="0.2">
      <c r="A582" s="347">
        <f t="shared" ca="1" si="267"/>
        <v>0.1</v>
      </c>
      <c r="B582" s="304">
        <f t="shared" ca="1" si="268"/>
        <v>43.500000000000313</v>
      </c>
      <c r="D582" s="306">
        <f t="shared" ca="1" si="269"/>
        <v>-1.0545577833726172</v>
      </c>
      <c r="E582" s="307">
        <f t="shared" ca="1" si="270"/>
        <v>-1.1814020038665998</v>
      </c>
      <c r="F582" s="304">
        <f t="shared" ca="1" si="271"/>
        <v>1.5836043739557508</v>
      </c>
      <c r="G582" s="306">
        <f t="shared" ca="1" si="272"/>
        <v>14.9302033354265</v>
      </c>
      <c r="H582" s="307">
        <f t="shared" ca="1" si="273"/>
        <v>-123.14284320400171</v>
      </c>
      <c r="I582" s="304">
        <f t="shared" ca="1" si="274"/>
        <v>124.04463230628937</v>
      </c>
      <c r="J582" s="306">
        <f t="shared" ca="1" si="275"/>
        <v>1824.0259890548784</v>
      </c>
      <c r="K582" s="307">
        <f t="shared" ca="1" si="276"/>
        <v>979.00160742508285</v>
      </c>
      <c r="L582" s="304">
        <f t="shared" ca="1" si="261"/>
        <v>2070.1485347888743</v>
      </c>
      <c r="M582" s="306">
        <f t="shared" ca="1" si="277"/>
        <v>-1.4501422618913402</v>
      </c>
      <c r="N582" s="304">
        <f t="shared" ca="1" si="278"/>
        <v>-83.087031299928711</v>
      </c>
      <c r="P582" s="310">
        <f t="shared" ca="1" si="279"/>
        <v>23</v>
      </c>
      <c r="Q582" s="304">
        <f t="shared" ca="1" si="280"/>
        <v>0</v>
      </c>
      <c r="R582" s="306">
        <f t="shared" ca="1" si="281"/>
        <v>0</v>
      </c>
      <c r="S582" s="307">
        <f t="shared" ca="1" si="282"/>
        <v>4.2939999999999809</v>
      </c>
      <c r="T582" s="304">
        <f t="shared" ca="1" si="262"/>
        <v>42.124139999999812</v>
      </c>
      <c r="U582" s="311">
        <f t="shared" ca="1" si="263"/>
        <v>0</v>
      </c>
      <c r="V582" s="306">
        <f t="shared" ca="1" si="264"/>
        <v>1.1106688233751538</v>
      </c>
      <c r="W582" s="304">
        <f t="shared" ca="1" si="265"/>
        <v>37.43604010862456</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1.0447438596414074</v>
      </c>
      <c r="AH582" s="304">
        <f t="shared" ca="1" si="289"/>
        <v>-8.6928013607437915</v>
      </c>
    </row>
    <row r="583" spans="1:34" x14ac:dyDescent="0.2">
      <c r="A583" s="347">
        <f t="shared" ca="1" si="267"/>
        <v>0.1</v>
      </c>
      <c r="B583" s="304">
        <f t="shared" ca="1" si="268"/>
        <v>43.600000000000314</v>
      </c>
      <c r="D583" s="306">
        <f t="shared" ca="1" si="269"/>
        <v>-1.0493385068277792</v>
      </c>
      <c r="E583" s="307">
        <f t="shared" ca="1" si="270"/>
        <v>-1.1551595861656008</v>
      </c>
      <c r="F583" s="304">
        <f t="shared" ca="1" si="271"/>
        <v>1.5606104483252172</v>
      </c>
      <c r="G583" s="306">
        <f t="shared" ca="1" si="272"/>
        <v>14.825269484743721</v>
      </c>
      <c r="H583" s="307">
        <f t="shared" ca="1" si="273"/>
        <v>-123.25835916261826</v>
      </c>
      <c r="I583" s="304">
        <f t="shared" ca="1" si="274"/>
        <v>124.14673462784381</v>
      </c>
      <c r="J583" s="306">
        <f t="shared" ca="1" si="275"/>
        <v>1825.513762695887</v>
      </c>
      <c r="K583" s="307">
        <f t="shared" ca="1" si="276"/>
        <v>966.6815473067519</v>
      </c>
      <c r="L583" s="304">
        <f t="shared" ca="1" si="261"/>
        <v>2065.6654404078777</v>
      </c>
      <c r="M583" s="306">
        <f t="shared" ca="1" si="277"/>
        <v>-1.4510933516784412</v>
      </c>
      <c r="N583" s="304">
        <f t="shared" ca="1" si="278"/>
        <v>-83.141524730667598</v>
      </c>
      <c r="P583" s="310">
        <f t="shared" ca="1" si="279"/>
        <v>23</v>
      </c>
      <c r="Q583" s="304">
        <f t="shared" ca="1" si="280"/>
        <v>0</v>
      </c>
      <c r="R583" s="306">
        <f t="shared" ca="1" si="281"/>
        <v>0</v>
      </c>
      <c r="S583" s="307">
        <f t="shared" ca="1" si="282"/>
        <v>4.2939999999999809</v>
      </c>
      <c r="T583" s="304">
        <f t="shared" ca="1" si="262"/>
        <v>42.124139999999812</v>
      </c>
      <c r="U583" s="311">
        <f t="shared" ca="1" si="263"/>
        <v>0</v>
      </c>
      <c r="V583" s="306">
        <f t="shared" ca="1" si="264"/>
        <v>1.112041266613516</v>
      </c>
      <c r="W583" s="304">
        <f t="shared" ca="1" si="265"/>
        <v>37.544028950655623</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1.0204617174212114</v>
      </c>
      <c r="AH583" s="304">
        <f t="shared" ca="1" si="289"/>
        <v>-8.7182207984687299</v>
      </c>
    </row>
    <row r="584" spans="1:34" x14ac:dyDescent="0.2">
      <c r="A584" s="347">
        <f t="shared" ca="1" si="267"/>
        <v>0.1</v>
      </c>
      <c r="B584" s="304">
        <f t="shared" ca="1" si="268"/>
        <v>43.700000000000315</v>
      </c>
      <c r="D584" s="306">
        <f t="shared" ca="1" si="269"/>
        <v>-1.0441097023412234</v>
      </c>
      <c r="E584" s="307">
        <f t="shared" ca="1" si="270"/>
        <v>-1.1291966710091987</v>
      </c>
      <c r="F584" s="304">
        <f t="shared" ca="1" si="271"/>
        <v>1.5379369923183897</v>
      </c>
      <c r="G584" s="306">
        <f t="shared" ca="1" si="272"/>
        <v>14.720858514509599</v>
      </c>
      <c r="H584" s="307">
        <f t="shared" ca="1" si="273"/>
        <v>-123.37127882971919</v>
      </c>
      <c r="I584" s="304">
        <f t="shared" ca="1" si="274"/>
        <v>124.24643300909901</v>
      </c>
      <c r="J584" s="306">
        <f t="shared" ca="1" si="275"/>
        <v>1826.9910690958495</v>
      </c>
      <c r="K584" s="307">
        <f t="shared" ca="1" si="276"/>
        <v>954.35006540713505</v>
      </c>
      <c r="L584" s="304">
        <f t="shared" ca="1" si="261"/>
        <v>2061.2327413221919</v>
      </c>
      <c r="M584" s="306">
        <f t="shared" ca="1" si="277"/>
        <v>-1.4520362230246342</v>
      </c>
      <c r="N584" s="304">
        <f t="shared" ca="1" si="278"/>
        <v>-83.195547279428268</v>
      </c>
      <c r="P584" s="310">
        <f t="shared" ca="1" si="279"/>
        <v>23</v>
      </c>
      <c r="Q584" s="304">
        <f t="shared" ca="1" si="280"/>
        <v>0</v>
      </c>
      <c r="R584" s="306">
        <f t="shared" ca="1" si="281"/>
        <v>0</v>
      </c>
      <c r="S584" s="307">
        <f t="shared" ca="1" si="282"/>
        <v>4.2939999999999809</v>
      </c>
      <c r="T584" s="304">
        <f t="shared" ca="1" si="262"/>
        <v>42.124139999999812</v>
      </c>
      <c r="U584" s="311">
        <f t="shared" ca="1" si="263"/>
        <v>0</v>
      </c>
      <c r="V584" s="306">
        <f t="shared" ca="1" si="264"/>
        <v>1.1134165983221083</v>
      </c>
      <c r="W584" s="304">
        <f t="shared" ca="1" si="265"/>
        <v>37.650861728395761</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0.99643153323741096</v>
      </c>
      <c r="AH584" s="304">
        <f t="shared" ca="1" si="289"/>
        <v>-8.743369573976663</v>
      </c>
    </row>
    <row r="585" spans="1:34" x14ac:dyDescent="0.2">
      <c r="A585" s="347">
        <f t="shared" ca="1" si="267"/>
        <v>0.1</v>
      </c>
      <c r="B585" s="304">
        <f t="shared" ca="1" si="268"/>
        <v>43.800000000000317</v>
      </c>
      <c r="D585" s="306">
        <f t="shared" ca="1" si="269"/>
        <v>-1.0388721157929395</v>
      </c>
      <c r="E585" s="307">
        <f t="shared" ca="1" si="270"/>
        <v>-1.1035117649841286</v>
      </c>
      <c r="F585" s="304">
        <f t="shared" ca="1" si="271"/>
        <v>1.5155835471627703</v>
      </c>
      <c r="G585" s="306">
        <f t="shared" ca="1" si="272"/>
        <v>14.616971302930304</v>
      </c>
      <c r="H585" s="307">
        <f t="shared" ca="1" si="273"/>
        <v>-123.4816300062176</v>
      </c>
      <c r="I585" s="304">
        <f t="shared" ca="1" si="274"/>
        <v>124.3437525534078</v>
      </c>
      <c r="J585" s="306">
        <f t="shared" ca="1" si="275"/>
        <v>1828.4579605867216</v>
      </c>
      <c r="K585" s="307">
        <f t="shared" ca="1" si="276"/>
        <v>942.00741996533816</v>
      </c>
      <c r="L585" s="304">
        <f t="shared" ca="1" si="261"/>
        <v>2056.851111019635</v>
      </c>
      <c r="M585" s="306">
        <f t="shared" ca="1" si="277"/>
        <v>-1.4529709705198457</v>
      </c>
      <c r="N585" s="304">
        <f t="shared" ca="1" si="278"/>
        <v>-83.249104365814318</v>
      </c>
      <c r="P585" s="310">
        <f t="shared" ca="1" si="279"/>
        <v>23</v>
      </c>
      <c r="Q585" s="304">
        <f t="shared" ca="1" si="280"/>
        <v>0</v>
      </c>
      <c r="R585" s="306">
        <f t="shared" ca="1" si="281"/>
        <v>0</v>
      </c>
      <c r="S585" s="307">
        <f t="shared" ca="1" si="282"/>
        <v>4.2939999999999809</v>
      </c>
      <c r="T585" s="304">
        <f t="shared" ca="1" si="262"/>
        <v>42.124139999999812</v>
      </c>
      <c r="U585" s="311">
        <f t="shared" ca="1" si="263"/>
        <v>0</v>
      </c>
      <c r="V585" s="306">
        <f t="shared" ca="1" si="264"/>
        <v>1.1147947970014187</v>
      </c>
      <c r="W585" s="304">
        <f t="shared" ca="1" si="265"/>
        <v>37.756544706592031</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0.97265221456800255</v>
      </c>
      <c r="AH585" s="304">
        <f t="shared" ca="1" si="289"/>
        <v>-8.7682491216571794</v>
      </c>
    </row>
    <row r="586" spans="1:34" x14ac:dyDescent="0.2">
      <c r="A586" s="347">
        <f t="shared" ca="1" si="267"/>
        <v>0.1</v>
      </c>
      <c r="B586" s="304">
        <f t="shared" ca="1" si="268"/>
        <v>43.900000000000318</v>
      </c>
      <c r="D586" s="306">
        <f t="shared" ca="1" si="269"/>
        <v>-1.0336264815358189</v>
      </c>
      <c r="E586" s="307">
        <f t="shared" ca="1" si="270"/>
        <v>-1.0781033496968373</v>
      </c>
      <c r="F586" s="304">
        <f t="shared" ca="1" si="271"/>
        <v>1.4935496429512003</v>
      </c>
      <c r="G586" s="306">
        <f t="shared" ca="1" si="272"/>
        <v>14.513608654776723</v>
      </c>
      <c r="H586" s="307">
        <f t="shared" ca="1" si="273"/>
        <v>-123.58944034118728</v>
      </c>
      <c r="I586" s="304">
        <f t="shared" ca="1" si="274"/>
        <v>124.43871825132202</v>
      </c>
      <c r="J586" s="306">
        <f t="shared" ca="1" si="275"/>
        <v>1829.9144895846068</v>
      </c>
      <c r="K586" s="307">
        <f t="shared" ca="1" si="276"/>
        <v>929.65386644796786</v>
      </c>
      <c r="L586" s="304">
        <f t="shared" ca="1" si="261"/>
        <v>2052.5212180616668</v>
      </c>
      <c r="M586" s="306">
        <f t="shared" ca="1" si="277"/>
        <v>-1.4538976871679037</v>
      </c>
      <c r="N586" s="304">
        <f t="shared" ca="1" si="278"/>
        <v>-83.302201318552548</v>
      </c>
      <c r="P586" s="310">
        <f t="shared" ca="1" si="279"/>
        <v>23</v>
      </c>
      <c r="Q586" s="304">
        <f t="shared" ca="1" si="280"/>
        <v>0</v>
      </c>
      <c r="R586" s="306">
        <f t="shared" ca="1" si="281"/>
        <v>0</v>
      </c>
      <c r="S586" s="307">
        <f t="shared" ca="1" si="282"/>
        <v>4.2939999999999809</v>
      </c>
      <c r="T586" s="304">
        <f t="shared" ca="1" si="262"/>
        <v>42.124139999999812</v>
      </c>
      <c r="U586" s="311">
        <f t="shared" ca="1" si="263"/>
        <v>0</v>
      </c>
      <c r="V586" s="306">
        <f t="shared" ca="1" si="264"/>
        <v>1.1161758413525993</v>
      </c>
      <c r="W586" s="304">
        <f t="shared" ca="1" si="265"/>
        <v>37.861084251355742</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0.94912263699360722</v>
      </c>
      <c r="AH586" s="304">
        <f t="shared" ca="1" si="289"/>
        <v>-8.7928609004639497</v>
      </c>
    </row>
    <row r="587" spans="1:34" x14ac:dyDescent="0.2">
      <c r="A587" s="347">
        <f t="shared" ca="1" si="267"/>
        <v>0.1</v>
      </c>
      <c r="B587" s="304">
        <f t="shared" ca="1" si="268"/>
        <v>44.00000000000032</v>
      </c>
      <c r="D587" s="306">
        <f t="shared" ca="1" si="269"/>
        <v>-1.0283735224378925</v>
      </c>
      <c r="E587" s="307">
        <f t="shared" ca="1" si="270"/>
        <v>-1.0529698827545122</v>
      </c>
      <c r="F587" s="304">
        <f t="shared" ca="1" si="271"/>
        <v>1.4718347990312532</v>
      </c>
      <c r="G587" s="306">
        <f t="shared" ca="1" si="272"/>
        <v>14.410771302532934</v>
      </c>
      <c r="H587" s="307">
        <f t="shared" ca="1" si="273"/>
        <v>-123.69473732946274</v>
      </c>
      <c r="I587" s="304">
        <f t="shared" ca="1" si="274"/>
        <v>124.53135497752641</v>
      </c>
      <c r="J587" s="306">
        <f t="shared" ca="1" si="275"/>
        <v>1831.3607085824724</v>
      </c>
      <c r="K587" s="307">
        <f t="shared" ca="1" si="276"/>
        <v>917.2896575644354</v>
      </c>
      <c r="L587" s="304">
        <f t="shared" ca="1" si="261"/>
        <v>2048.2437259306753</v>
      </c>
      <c r="M587" s="306">
        <f t="shared" ca="1" si="277"/>
        <v>-1.454816464420881</v>
      </c>
      <c r="N587" s="304">
        <f t="shared" ca="1" si="278"/>
        <v>-83.354843377460767</v>
      </c>
      <c r="P587" s="310">
        <f t="shared" ca="1" si="279"/>
        <v>23</v>
      </c>
      <c r="Q587" s="304">
        <f t="shared" ca="1" si="280"/>
        <v>0</v>
      </c>
      <c r="R587" s="306">
        <f t="shared" ca="1" si="281"/>
        <v>0</v>
      </c>
      <c r="S587" s="307">
        <f t="shared" ca="1" si="282"/>
        <v>4.2939999999999809</v>
      </c>
      <c r="T587" s="304">
        <f t="shared" ca="1" si="262"/>
        <v>42.124139999999812</v>
      </c>
      <c r="U587" s="311">
        <f t="shared" ca="1" si="263"/>
        <v>0</v>
      </c>
      <c r="V587" s="306">
        <f t="shared" ca="1" si="264"/>
        <v>1.117559710276798</v>
      </c>
      <c r="W587" s="304">
        <f t="shared" ca="1" si="265"/>
        <v>37.964486826114495</v>
      </c>
      <c r="Y587" s="314" t="str">
        <f t="shared" ca="1" si="283"/>
        <v/>
      </c>
      <c r="Z587" s="315" t="str">
        <f t="shared" ca="1" si="284"/>
        <v/>
      </c>
      <c r="AA587" s="316" t="str">
        <f t="shared" ca="1" si="285"/>
        <v/>
      </c>
      <c r="AC587" s="310">
        <f t="shared" ca="1" si="286"/>
        <v>44.00000000000032</v>
      </c>
      <c r="AD587" s="323">
        <f t="shared" ca="1" si="287"/>
        <v>1831.3607085824724</v>
      </c>
      <c r="AE587" s="324" t="e">
        <f t="shared" ca="1" si="266"/>
        <v>#N/A</v>
      </c>
      <c r="AG587" s="306">
        <f t="shared" ca="1" si="288"/>
        <v>0.92584164534283708</v>
      </c>
      <c r="AH587" s="304">
        <f t="shared" ca="1" si="289"/>
        <v>-8.8172063929566633</v>
      </c>
    </row>
    <row r="588" spans="1:34" x14ac:dyDescent="0.2">
      <c r="A588" s="347">
        <f t="shared" ca="1" si="267"/>
        <v>0.1</v>
      </c>
      <c r="B588" s="304">
        <f t="shared" ca="1" si="268"/>
        <v>44.100000000000321</v>
      </c>
      <c r="D588" s="306">
        <f t="shared" ca="1" si="269"/>
        <v>-1.0231139499279887</v>
      </c>
      <c r="E588" s="307">
        <f t="shared" ca="1" si="270"/>
        <v>-1.0281097987303642</v>
      </c>
      <c r="F588" s="304">
        <f t="shared" ca="1" si="271"/>
        <v>1.4504385243031299</v>
      </c>
      <c r="G588" s="306">
        <f t="shared" ca="1" si="272"/>
        <v>14.308459907540135</v>
      </c>
      <c r="H588" s="307">
        <f t="shared" ca="1" si="273"/>
        <v>-123.79754830933578</v>
      </c>
      <c r="I588" s="304">
        <f t="shared" ca="1" si="274"/>
        <v>124.62168748788474</v>
      </c>
      <c r="J588" s="306">
        <f t="shared" ca="1" si="275"/>
        <v>1832.7966701429762</v>
      </c>
      <c r="K588" s="307">
        <f t="shared" ca="1" si="276"/>
        <v>904.9150432824955</v>
      </c>
      <c r="L588" s="304">
        <f t="shared" ca="1" si="261"/>
        <v>2044.0192928752267</v>
      </c>
      <c r="M588" s="306">
        <f t="shared" ca="1" si="277"/>
        <v>-1.4557273922125737</v>
      </c>
      <c r="N588" s="304">
        <f t="shared" ca="1" si="278"/>
        <v>-83.407035695365934</v>
      </c>
      <c r="P588" s="310">
        <f t="shared" ca="1" si="279"/>
        <v>23</v>
      </c>
      <c r="Q588" s="304">
        <f t="shared" ca="1" si="280"/>
        <v>0</v>
      </c>
      <c r="R588" s="306">
        <f t="shared" ca="1" si="281"/>
        <v>0</v>
      </c>
      <c r="S588" s="307">
        <f t="shared" ca="1" si="282"/>
        <v>4.2939999999999809</v>
      </c>
      <c r="T588" s="304">
        <f t="shared" ca="1" si="262"/>
        <v>42.124139999999812</v>
      </c>
      <c r="U588" s="311">
        <f t="shared" ca="1" si="263"/>
        <v>0</v>
      </c>
      <c r="V588" s="306">
        <f t="shared" ca="1" si="264"/>
        <v>1.118946382874465</v>
      </c>
      <c r="W588" s="304">
        <f t="shared" ca="1" si="265"/>
        <v>38.066758987630365</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0.90280805481675763</v>
      </c>
      <c r="AH588" s="304">
        <f t="shared" ca="1" si="289"/>
        <v>-8.8412871043583294</v>
      </c>
    </row>
    <row r="589" spans="1:34" x14ac:dyDescent="0.2">
      <c r="A589" s="347">
        <f t="shared" ca="1" si="267"/>
        <v>0.1</v>
      </c>
      <c r="B589" s="304">
        <f t="shared" ca="1" si="268"/>
        <v>44.200000000000323</v>
      </c>
      <c r="D589" s="306">
        <f t="shared" ca="1" si="269"/>
        <v>-1.0178484640447241</v>
      </c>
      <c r="E589" s="307">
        <f t="shared" ca="1" si="270"/>
        <v>-1.0035215101131971</v>
      </c>
      <c r="F589" s="304">
        <f t="shared" ca="1" si="271"/>
        <v>1.4293603174210749</v>
      </c>
      <c r="G589" s="306">
        <f t="shared" ca="1" si="272"/>
        <v>14.206675061135662</v>
      </c>
      <c r="H589" s="307">
        <f t="shared" ca="1" si="273"/>
        <v>-123.8979004603471</v>
      </c>
      <c r="I589" s="304">
        <f t="shared" ca="1" si="274"/>
        <v>124.70974041659606</v>
      </c>
      <c r="J589" s="306">
        <f t="shared" ca="1" si="275"/>
        <v>1834.2224268914099</v>
      </c>
      <c r="K589" s="307">
        <f t="shared" ca="1" si="276"/>
        <v>892.5302708440114</v>
      </c>
      <c r="L589" s="304">
        <f t="shared" ca="1" si="261"/>
        <v>2039.8485717533783</v>
      </c>
      <c r="M589" s="306">
        <f t="shared" ca="1" si="277"/>
        <v>-1.4566305589911419</v>
      </c>
      <c r="N589" s="304">
        <f t="shared" ca="1" si="278"/>
        <v>-83.458783339974318</v>
      </c>
      <c r="P589" s="310">
        <f t="shared" ca="1" si="279"/>
        <v>23</v>
      </c>
      <c r="Q589" s="304">
        <f t="shared" ca="1" si="280"/>
        <v>0</v>
      </c>
      <c r="R589" s="306">
        <f t="shared" ca="1" si="281"/>
        <v>0</v>
      </c>
      <c r="S589" s="307">
        <f t="shared" ca="1" si="282"/>
        <v>4.2939999999999809</v>
      </c>
      <c r="T589" s="304">
        <f t="shared" ca="1" si="262"/>
        <v>42.124139999999812</v>
      </c>
      <c r="U589" s="311">
        <f t="shared" ca="1" si="263"/>
        <v>0</v>
      </c>
      <c r="V589" s="306">
        <f t="shared" ca="1" si="264"/>
        <v>1.120335838444642</v>
      </c>
      <c r="W589" s="304">
        <f t="shared" ca="1" si="265"/>
        <v>38.167907382084358</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0.88002065209253644</v>
      </c>
      <c r="AH589" s="304">
        <f t="shared" ca="1" si="289"/>
        <v>-8.8651045616279767</v>
      </c>
    </row>
    <row r="590" spans="1:34" x14ac:dyDescent="0.2">
      <c r="A590" s="347">
        <f t="shared" ca="1" si="267"/>
        <v>0.1</v>
      </c>
      <c r="B590" s="304">
        <f t="shared" ca="1" si="268"/>
        <v>44.300000000000324</v>
      </c>
      <c r="D590" s="306">
        <f t="shared" ca="1" si="269"/>
        <v>-1.0125777534886797</v>
      </c>
      <c r="E590" s="307">
        <f t="shared" ca="1" si="270"/>
        <v>-0.97920340824114227</v>
      </c>
      <c r="F590" s="304">
        <f t="shared" ca="1" si="271"/>
        <v>1.4085996668930638</v>
      </c>
      <c r="G590" s="306">
        <f t="shared" ca="1" si="272"/>
        <v>14.105417285786794</v>
      </c>
      <c r="H590" s="307">
        <f t="shared" ca="1" si="273"/>
        <v>-123.99582080117122</v>
      </c>
      <c r="I590" s="304">
        <f t="shared" ca="1" si="274"/>
        <v>124.79553827345887</v>
      </c>
      <c r="J590" s="306">
        <f t="shared" ca="1" si="275"/>
        <v>1835.6380315087561</v>
      </c>
      <c r="K590" s="307">
        <f t="shared" ca="1" si="276"/>
        <v>880.13558478093546</v>
      </c>
      <c r="L590" s="304">
        <f t="shared" ca="1" si="261"/>
        <v>2035.7322098741329</v>
      </c>
      <c r="M590" s="306">
        <f t="shared" ca="1" si="277"/>
        <v>-1.4575260517509336</v>
      </c>
      <c r="N590" s="304">
        <f t="shared" ca="1" si="278"/>
        <v>-83.510091295694906</v>
      </c>
      <c r="P590" s="310">
        <f t="shared" ca="1" si="279"/>
        <v>23</v>
      </c>
      <c r="Q590" s="304">
        <f t="shared" ca="1" si="280"/>
        <v>0</v>
      </c>
      <c r="R590" s="306">
        <f t="shared" ca="1" si="281"/>
        <v>0</v>
      </c>
      <c r="S590" s="307">
        <f t="shared" ca="1" si="282"/>
        <v>4.2939999999999809</v>
      </c>
      <c r="T590" s="304">
        <f t="shared" ca="1" si="262"/>
        <v>42.124139999999812</v>
      </c>
      <c r="U590" s="311">
        <f t="shared" ca="1" si="263"/>
        <v>0</v>
      </c>
      <c r="V590" s="306">
        <f t="shared" ca="1" si="264"/>
        <v>1.1217280564842216</v>
      </c>
      <c r="W590" s="304">
        <f t="shared" ca="1" si="265"/>
        <v>38.267938741226793</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0.85747819640649503</v>
      </c>
      <c r="AH590" s="304">
        <f t="shared" ca="1" si="289"/>
        <v>-8.8886603125487955</v>
      </c>
    </row>
    <row r="591" spans="1:34" x14ac:dyDescent="0.2">
      <c r="A591" s="347">
        <f t="shared" ca="1" si="267"/>
        <v>0.1</v>
      </c>
      <c r="B591" s="304">
        <f t="shared" ca="1" si="268"/>
        <v>44.400000000000325</v>
      </c>
      <c r="D591" s="306">
        <f t="shared" ca="1" si="269"/>
        <v>-1.0073024956776431</v>
      </c>
      <c r="E591" s="307">
        <f t="shared" ca="1" si="270"/>
        <v>-0.95515386421972082</v>
      </c>
      <c r="F591" s="304">
        <f t="shared" ca="1" si="271"/>
        <v>1.388156051073608</v>
      </c>
      <c r="G591" s="306">
        <f t="shared" ca="1" si="272"/>
        <v>14.00468703621903</v>
      </c>
      <c r="H591" s="307">
        <f t="shared" ca="1" si="273"/>
        <v>-124.09133618759319</v>
      </c>
      <c r="I591" s="304">
        <f t="shared" ca="1" si="274"/>
        <v>124.87910544124151</v>
      </c>
      <c r="J591" s="306">
        <f t="shared" ca="1" si="275"/>
        <v>1837.0435367248563</v>
      </c>
      <c r="K591" s="307">
        <f t="shared" ca="1" si="276"/>
        <v>867.73122693149719</v>
      </c>
      <c r="L591" s="304">
        <f t="shared" ca="1" si="261"/>
        <v>2031.6708488371362</v>
      </c>
      <c r="M591" s="306">
        <f t="shared" ca="1" si="277"/>
        <v>-1.458413956063519</v>
      </c>
      <c r="N591" s="304">
        <f t="shared" ca="1" si="278"/>
        <v>-83.560964465417513</v>
      </c>
      <c r="P591" s="310">
        <f t="shared" ca="1" si="279"/>
        <v>23</v>
      </c>
      <c r="Q591" s="304">
        <f t="shared" ca="1" si="280"/>
        <v>0</v>
      </c>
      <c r="R591" s="306">
        <f t="shared" ca="1" si="281"/>
        <v>0</v>
      </c>
      <c r="S591" s="307">
        <f t="shared" ca="1" si="282"/>
        <v>4.2939999999999809</v>
      </c>
      <c r="T591" s="304">
        <f t="shared" ca="1" si="262"/>
        <v>42.124139999999812</v>
      </c>
      <c r="U591" s="311">
        <f t="shared" ca="1" si="263"/>
        <v>0</v>
      </c>
      <c r="V591" s="306">
        <f t="shared" ca="1" si="264"/>
        <v>1.1231230166871966</v>
      </c>
      <c r="W591" s="304">
        <f t="shared" ca="1" si="265"/>
        <v>38.366859878594234</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0.83517942061678418</v>
      </c>
      <c r="AH591" s="304">
        <f t="shared" ca="1" si="289"/>
        <v>-8.9119559248316165</v>
      </c>
    </row>
    <row r="592" spans="1:34" x14ac:dyDescent="0.2">
      <c r="A592" s="347">
        <f t="shared" ca="1" si="267"/>
        <v>0.1</v>
      </c>
      <c r="B592" s="304">
        <f t="shared" ca="1" si="268"/>
        <v>44.500000000000327</v>
      </c>
      <c r="D592" s="306">
        <f t="shared" ca="1" si="269"/>
        <v>-1.0020233568047987</v>
      </c>
      <c r="E592" s="307">
        <f t="shared" ca="1" si="270"/>
        <v>-0.93137122982401266</v>
      </c>
      <c r="F592" s="304">
        <f t="shared" ca="1" si="271"/>
        <v>1.3680289380441668</v>
      </c>
      <c r="G592" s="306">
        <f t="shared" ca="1" si="272"/>
        <v>13.90448470053855</v>
      </c>
      <c r="H592" s="307">
        <f t="shared" ca="1" si="273"/>
        <v>-124.18447331057558</v>
      </c>
      <c r="I592" s="304">
        <f t="shared" ca="1" si="274"/>
        <v>124.96046617315642</v>
      </c>
      <c r="J592" s="306">
        <f t="shared" ca="1" si="275"/>
        <v>1838.438995311694</v>
      </c>
      <c r="K592" s="307">
        <f t="shared" ca="1" si="276"/>
        <v>855.31743645658878</v>
      </c>
      <c r="L592" s="304">
        <f t="shared" ca="1" si="261"/>
        <v>2027.6651243707236</v>
      </c>
      <c r="M592" s="306">
        <f t="shared" ca="1" si="277"/>
        <v>-1.4592943561079514</v>
      </c>
      <c r="N592" s="304">
        <f t="shared" ca="1" si="278"/>
        <v>-83.611407672246628</v>
      </c>
      <c r="P592" s="310">
        <f t="shared" ca="1" si="279"/>
        <v>23</v>
      </c>
      <c r="Q592" s="304">
        <f t="shared" ca="1" si="280"/>
        <v>0</v>
      </c>
      <c r="R592" s="306">
        <f t="shared" ca="1" si="281"/>
        <v>0</v>
      </c>
      <c r="S592" s="307">
        <f t="shared" ca="1" si="282"/>
        <v>4.2939999999999809</v>
      </c>
      <c r="T592" s="304">
        <f t="shared" ca="1" si="262"/>
        <v>42.124139999999812</v>
      </c>
      <c r="U592" s="311">
        <f t="shared" ca="1" si="263"/>
        <v>0</v>
      </c>
      <c r="V592" s="306">
        <f t="shared" ca="1" si="264"/>
        <v>1.1245206989438814</v>
      </c>
      <c r="W592" s="304">
        <f t="shared" ca="1" si="265"/>
        <v>38.464677685792367</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0.81312303224568261</v>
      </c>
      <c r="AH592" s="304">
        <f t="shared" ca="1" si="289"/>
        <v>-8.9349929852339081</v>
      </c>
    </row>
    <row r="593" spans="1:34" x14ac:dyDescent="0.2">
      <c r="A593" s="347">
        <f t="shared" ca="1" si="267"/>
        <v>0.1</v>
      </c>
      <c r="B593" s="304">
        <f t="shared" ca="1" si="268"/>
        <v>44.600000000000328</v>
      </c>
      <c r="D593" s="306">
        <f t="shared" ca="1" si="269"/>
        <v>-0.99674099189975929</v>
      </c>
      <c r="E593" s="307">
        <f t="shared" ca="1" si="270"/>
        <v>-0.9078538383851118</v>
      </c>
      <c r="F593" s="304">
        <f t="shared" ca="1" si="271"/>
        <v>1.3482177853759001</v>
      </c>
      <c r="G593" s="306">
        <f t="shared" ca="1" si="272"/>
        <v>13.804810601348574</v>
      </c>
      <c r="H593" s="307">
        <f t="shared" ca="1" si="273"/>
        <v>-124.27525869441409</v>
      </c>
      <c r="I593" s="304">
        <f t="shared" ca="1" si="274"/>
        <v>125.03964459043641</v>
      </c>
      <c r="J593" s="306">
        <f t="shared" ca="1" si="275"/>
        <v>1839.8244600767885</v>
      </c>
      <c r="K593" s="307">
        <f t="shared" ca="1" si="276"/>
        <v>842.89444985633929</v>
      </c>
      <c r="L593" s="304">
        <f t="shared" ca="1" si="261"/>
        <v>2023.7156661684139</v>
      </c>
      <c r="M593" s="306">
        <f t="shared" ca="1" si="277"/>
        <v>-1.4601673347002841</v>
      </c>
      <c r="N593" s="304">
        <f t="shared" ca="1" si="278"/>
        <v>-83.661425661192553</v>
      </c>
      <c r="P593" s="310">
        <f t="shared" ca="1" si="279"/>
        <v>23</v>
      </c>
      <c r="Q593" s="304">
        <f t="shared" ca="1" si="280"/>
        <v>0</v>
      </c>
      <c r="R593" s="306">
        <f t="shared" ca="1" si="281"/>
        <v>0</v>
      </c>
      <c r="S593" s="307">
        <f t="shared" ca="1" si="282"/>
        <v>4.2939999999999809</v>
      </c>
      <c r="T593" s="304">
        <f t="shared" ca="1" si="262"/>
        <v>42.124139999999812</v>
      </c>
      <c r="U593" s="311">
        <f t="shared" ca="1" si="263"/>
        <v>0</v>
      </c>
      <c r="V593" s="306">
        <f t="shared" ca="1" si="264"/>
        <v>1.1259210833401181</v>
      </c>
      <c r="W593" s="304">
        <f t="shared" ca="1" si="265"/>
        <v>38.561399128844982</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0.79130771450187787</v>
      </c>
      <c r="AH593" s="304">
        <f t="shared" ca="1" si="289"/>
        <v>-8.9577730986941173</v>
      </c>
    </row>
    <row r="594" spans="1:34" x14ac:dyDescent="0.2">
      <c r="A594" s="347">
        <f t="shared" ca="1" si="267"/>
        <v>0.1</v>
      </c>
      <c r="B594" s="304">
        <f t="shared" ca="1" si="268"/>
        <v>44.70000000000033</v>
      </c>
      <c r="D594" s="306">
        <f t="shared" ca="1" si="269"/>
        <v>-0.99145604489228767</v>
      </c>
      <c r="E594" s="307">
        <f t="shared" ca="1" si="270"/>
        <v>-0.88460000566083785</v>
      </c>
      <c r="F594" s="304">
        <f t="shared" ca="1" si="271"/>
        <v>1.3287220397692709</v>
      </c>
      <c r="G594" s="306">
        <f t="shared" ca="1" si="272"/>
        <v>13.705664996859346</v>
      </c>
      <c r="H594" s="307">
        <f t="shared" ca="1" si="273"/>
        <v>-124.36371869498018</v>
      </c>
      <c r="I594" s="304">
        <f t="shared" ca="1" si="274"/>
        <v>125.11666468001094</v>
      </c>
      <c r="J594" s="306">
        <f t="shared" ca="1" si="275"/>
        <v>1841.199983856699</v>
      </c>
      <c r="K594" s="307">
        <f t="shared" ca="1" si="276"/>
        <v>830.4625009868696</v>
      </c>
      <c r="L594" s="304">
        <f t="shared" ca="1" si="261"/>
        <v>2019.8230977239753</v>
      </c>
      <c r="M594" s="306">
        <f t="shared" ca="1" si="277"/>
        <v>-1.4610329733223548</v>
      </c>
      <c r="N594" s="304">
        <f t="shared" ca="1" si="278"/>
        <v>-83.711023100820725</v>
      </c>
      <c r="P594" s="310">
        <f t="shared" ca="1" si="279"/>
        <v>23</v>
      </c>
      <c r="Q594" s="304">
        <f t="shared" ca="1" si="280"/>
        <v>0</v>
      </c>
      <c r="R594" s="306">
        <f t="shared" ca="1" si="281"/>
        <v>0</v>
      </c>
      <c r="S594" s="307">
        <f t="shared" ca="1" si="282"/>
        <v>4.2939999999999809</v>
      </c>
      <c r="T594" s="304">
        <f t="shared" ca="1" si="262"/>
        <v>42.124139999999812</v>
      </c>
      <c r="U594" s="311">
        <f t="shared" ca="1" si="263"/>
        <v>0</v>
      </c>
      <c r="V594" s="306">
        <f t="shared" ca="1" si="264"/>
        <v>1.1273241501564628</v>
      </c>
      <c r="W594" s="304">
        <f t="shared" ca="1" si="265"/>
        <v>38.657031244608874</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0.76973212728278817</v>
      </c>
      <c r="AH594" s="304">
        <f t="shared" ca="1" si="289"/>
        <v>-8.9802978874814059</v>
      </c>
    </row>
    <row r="595" spans="1:34" x14ac:dyDescent="0.2">
      <c r="A595" s="347">
        <f t="shared" ca="1" si="267"/>
        <v>0.1</v>
      </c>
      <c r="B595" s="304">
        <f t="shared" ca="1" si="268"/>
        <v>44.800000000000331</v>
      </c>
      <c r="D595" s="306">
        <f t="shared" ca="1" si="269"/>
        <v>-0.98616914867865069</v>
      </c>
      <c r="E595" s="307">
        <f t="shared" ca="1" si="270"/>
        <v>-0.86160803069069125</v>
      </c>
      <c r="F595" s="304">
        <f t="shared" ca="1" si="271"/>
        <v>1.3095411365651197</v>
      </c>
      <c r="G595" s="306">
        <f t="shared" ca="1" si="272"/>
        <v>13.607048081991481</v>
      </c>
      <c r="H595" s="307">
        <f t="shared" ca="1" si="273"/>
        <v>-124.44987949804924</v>
      </c>
      <c r="I595" s="304">
        <f t="shared" ca="1" si="274"/>
        <v>125.19155029228052</v>
      </c>
      <c r="J595" s="306">
        <f t="shared" ca="1" si="275"/>
        <v>1842.5656195106415</v>
      </c>
      <c r="K595" s="307">
        <f t="shared" ca="1" si="276"/>
        <v>818.02182107721808</v>
      </c>
      <c r="L595" s="304">
        <f t="shared" ca="1" si="261"/>
        <v>2015.9880361651758</v>
      </c>
      <c r="M595" s="306">
        <f t="shared" ca="1" si="277"/>
        <v>-1.4618913521498675</v>
      </c>
      <c r="N595" s="304">
        <f t="shared" ca="1" si="278"/>
        <v>-83.760204584860602</v>
      </c>
      <c r="P595" s="310">
        <f t="shared" ca="1" si="279"/>
        <v>23</v>
      </c>
      <c r="Q595" s="304">
        <f t="shared" ca="1" si="280"/>
        <v>0</v>
      </c>
      <c r="R595" s="306">
        <f t="shared" ca="1" si="281"/>
        <v>0</v>
      </c>
      <c r="S595" s="307">
        <f t="shared" ca="1" si="282"/>
        <v>4.2939999999999809</v>
      </c>
      <c r="T595" s="304">
        <f t="shared" ca="1" si="262"/>
        <v>42.124139999999812</v>
      </c>
      <c r="U595" s="311">
        <f t="shared" ca="1" si="263"/>
        <v>0</v>
      </c>
      <c r="V595" s="306">
        <f t="shared" ca="1" si="264"/>
        <v>1.1287298798673524</v>
      </c>
      <c r="W595" s="304">
        <f t="shared" ca="1" si="265"/>
        <v>38.751581137254448</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0.74839490815714704</v>
      </c>
      <c r="AH595" s="304">
        <f t="shared" ca="1" si="289"/>
        <v>-9.0025689903607464</v>
      </c>
    </row>
    <row r="596" spans="1:34" x14ac:dyDescent="0.2">
      <c r="A596" s="347">
        <f t="shared" ca="1" si="267"/>
        <v>0.1</v>
      </c>
      <c r="B596" s="304">
        <f t="shared" ca="1" si="268"/>
        <v>44.900000000000333</v>
      </c>
      <c r="D596" s="306">
        <f t="shared" ca="1" si="269"/>
        <v>-0.98088092519042591</v>
      </c>
      <c r="E596" s="307">
        <f t="shared" ca="1" si="270"/>
        <v>-0.83887619663517121</v>
      </c>
      <c r="F596" s="304">
        <f t="shared" ca="1" si="271"/>
        <v>1.2906744991218801</v>
      </c>
      <c r="G596" s="306">
        <f t="shared" ca="1" si="272"/>
        <v>13.508959989472439</v>
      </c>
      <c r="H596" s="307">
        <f t="shared" ca="1" si="273"/>
        <v>-124.53376711771276</v>
      </c>
      <c r="I596" s="304">
        <f t="shared" ca="1" si="274"/>
        <v>125.26432513898713</v>
      </c>
      <c r="J596" s="306">
        <f t="shared" ca="1" si="275"/>
        <v>1843.9214199142145</v>
      </c>
      <c r="K596" s="307">
        <f t="shared" ca="1" si="276"/>
        <v>805.57263874643002</v>
      </c>
      <c r="L596" s="304">
        <f t="shared" ca="1" si="261"/>
        <v>2012.2110920863495</v>
      </c>
      <c r="M596" s="306">
        <f t="shared" ca="1" si="277"/>
        <v>-1.4627425500797844</v>
      </c>
      <c r="N596" s="304">
        <f t="shared" ca="1" si="278"/>
        <v>-83.808974633775108</v>
      </c>
      <c r="P596" s="310">
        <f t="shared" ca="1" si="279"/>
        <v>23</v>
      </c>
      <c r="Q596" s="304">
        <f t="shared" ca="1" si="280"/>
        <v>0</v>
      </c>
      <c r="R596" s="306">
        <f t="shared" ca="1" si="281"/>
        <v>0</v>
      </c>
      <c r="S596" s="307">
        <f t="shared" ca="1" si="282"/>
        <v>4.2939999999999809</v>
      </c>
      <c r="T596" s="304">
        <f t="shared" ca="1" si="262"/>
        <v>42.124139999999812</v>
      </c>
      <c r="U596" s="311">
        <f t="shared" ca="1" si="263"/>
        <v>0</v>
      </c>
      <c r="V596" s="306">
        <f t="shared" ca="1" si="264"/>
        <v>1.1301382531402571</v>
      </c>
      <c r="W596" s="304">
        <f t="shared" ca="1" si="265"/>
        <v>38.845055974812077</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0.72729467332803566</v>
      </c>
      <c r="AH596" s="304">
        <f t="shared" ca="1" si="289"/>
        <v>-9.0245880617733167</v>
      </c>
    </row>
    <row r="597" spans="1:34" x14ac:dyDescent="0.2">
      <c r="A597" s="347">
        <f t="shared" ca="1" si="267"/>
        <v>0.1</v>
      </c>
      <c r="B597" s="304">
        <f t="shared" ca="1" si="268"/>
        <v>45.000000000000334</v>
      </c>
      <c r="D597" s="306">
        <f t="shared" ca="1" si="269"/>
        <v>-0.97559198546571235</v>
      </c>
      <c r="E597" s="307">
        <f t="shared" ca="1" si="270"/>
        <v>-0.81640277159939068</v>
      </c>
      <c r="F597" s="304">
        <f t="shared" ca="1" si="271"/>
        <v>1.2721215380536945</v>
      </c>
      <c r="G597" s="306">
        <f t="shared" ca="1" si="272"/>
        <v>13.411400790925867</v>
      </c>
      <c r="H597" s="307">
        <f t="shared" ca="1" si="273"/>
        <v>-124.61540739487269</v>
      </c>
      <c r="I597" s="304">
        <f t="shared" ca="1" si="274"/>
        <v>125.33501279117873</v>
      </c>
      <c r="J597" s="306">
        <f t="shared" ca="1" si="275"/>
        <v>1845.2674379532345</v>
      </c>
      <c r="K597" s="307">
        <f t="shared" ca="1" si="276"/>
        <v>793.11518002080072</v>
      </c>
      <c r="L597" s="304">
        <f t="shared" ca="1" si="261"/>
        <v>2008.4928693799043</v>
      </c>
      <c r="M597" s="306">
        <f t="shared" ca="1" si="277"/>
        <v>-1.4635866447570487</v>
      </c>
      <c r="N597" s="304">
        <f t="shared" ca="1" si="278"/>
        <v>-83.857337696291808</v>
      </c>
      <c r="P597" s="310">
        <f t="shared" ca="1" si="279"/>
        <v>23</v>
      </c>
      <c r="Q597" s="304">
        <f t="shared" ca="1" si="280"/>
        <v>0</v>
      </c>
      <c r="R597" s="306">
        <f t="shared" ca="1" si="281"/>
        <v>0</v>
      </c>
      <c r="S597" s="307">
        <f t="shared" ca="1" si="282"/>
        <v>4.2939999999999809</v>
      </c>
      <c r="T597" s="304">
        <f t="shared" ca="1" si="262"/>
        <v>42.124139999999812</v>
      </c>
      <c r="U597" s="311">
        <f t="shared" ca="1" si="263"/>
        <v>0</v>
      </c>
      <c r="V597" s="306">
        <f t="shared" ca="1" si="264"/>
        <v>1.1315492508348133</v>
      </c>
      <c r="W597" s="304">
        <f t="shared" ca="1" si="265"/>
        <v>38.937462985783547</v>
      </c>
      <c r="Y597" s="314" t="str">
        <f t="shared" ca="1" si="283"/>
        <v/>
      </c>
      <c r="Z597" s="315" t="str">
        <f t="shared" ca="1" si="284"/>
        <v/>
      </c>
      <c r="AA597" s="316" t="str">
        <f t="shared" ca="1" si="285"/>
        <v/>
      </c>
      <c r="AC597" s="310">
        <f t="shared" ca="1" si="286"/>
        <v>45.000000000000334</v>
      </c>
      <c r="AD597" s="323">
        <f t="shared" ca="1" si="287"/>
        <v>1845.2674379532345</v>
      </c>
      <c r="AE597" s="324" t="e">
        <f t="shared" ca="1" si="266"/>
        <v>#N/A</v>
      </c>
      <c r="AG597" s="306">
        <f t="shared" ca="1" si="288"/>
        <v>0.70643001857649956</v>
      </c>
      <c r="AH597" s="304">
        <f t="shared" ca="1" si="289"/>
        <v>-9.0463567710321957</v>
      </c>
    </row>
    <row r="598" spans="1:34" x14ac:dyDescent="0.2">
      <c r="A598" s="347">
        <f t="shared" ca="1" si="267"/>
        <v>0.1</v>
      </c>
      <c r="B598" s="304">
        <f t="shared" ca="1" si="268"/>
        <v>45.100000000000335</v>
      </c>
      <c r="D598" s="306">
        <f t="shared" ca="1" si="269"/>
        <v>-0.97030292972260623</v>
      </c>
      <c r="E598" s="307">
        <f t="shared" ca="1" si="270"/>
        <v>-0.79418600944116946</v>
      </c>
      <c r="F598" s="304">
        <f t="shared" ca="1" si="271"/>
        <v>1.2538816503244483</v>
      </c>
      <c r="G598" s="306">
        <f t="shared" ca="1" si="272"/>
        <v>13.314370497953607</v>
      </c>
      <c r="H598" s="307">
        <f t="shared" ca="1" si="273"/>
        <v>-124.69482599581681</v>
      </c>
      <c r="I598" s="304">
        <f t="shared" ca="1" si="274"/>
        <v>125.40363667726631</v>
      </c>
      <c r="J598" s="306">
        <f t="shared" ca="1" si="275"/>
        <v>1846.6037265176785</v>
      </c>
      <c r="K598" s="307">
        <f t="shared" ca="1" si="276"/>
        <v>780.6496683512662</v>
      </c>
      <c r="L598" s="304">
        <f t="shared" ca="1" si="261"/>
        <v>2004.8339650669127</v>
      </c>
      <c r="M598" s="306">
        <f t="shared" ca="1" si="277"/>
        <v>-1.464423712600659</v>
      </c>
      <c r="N598" s="304">
        <f t="shared" ca="1" si="278"/>
        <v>-83.905298150896797</v>
      </c>
      <c r="P598" s="310">
        <f t="shared" ca="1" si="279"/>
        <v>23</v>
      </c>
      <c r="Q598" s="304">
        <f t="shared" ca="1" si="280"/>
        <v>0</v>
      </c>
      <c r="R598" s="306">
        <f t="shared" ca="1" si="281"/>
        <v>0</v>
      </c>
      <c r="S598" s="307">
        <f t="shared" ca="1" si="282"/>
        <v>4.2939999999999809</v>
      </c>
      <c r="T598" s="304">
        <f t="shared" ca="1" si="262"/>
        <v>42.124139999999812</v>
      </c>
      <c r="U598" s="311">
        <f t="shared" ca="1" si="263"/>
        <v>0</v>
      </c>
      <c r="V598" s="306">
        <f t="shared" ca="1" si="264"/>
        <v>1.1329628540019392</v>
      </c>
      <c r="W598" s="304">
        <f t="shared" ca="1" si="265"/>
        <v>39.028809455818703</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0.68579952018602697</v>
      </c>
      <c r="AH598" s="304">
        <f t="shared" ca="1" si="289"/>
        <v>-9.0678768015332363</v>
      </c>
    </row>
    <row r="599" spans="1:34" x14ac:dyDescent="0.2">
      <c r="A599" s="347">
        <f t="shared" ca="1" si="267"/>
        <v>0.1</v>
      </c>
      <c r="B599" s="304">
        <f t="shared" ca="1" si="268"/>
        <v>45.200000000000337</v>
      </c>
      <c r="D599" s="306">
        <f t="shared" ca="1" si="269"/>
        <v>-0.9650143474348396</v>
      </c>
      <c r="E599" s="307">
        <f t="shared" ca="1" si="270"/>
        <v>-0.77222415056356475</v>
      </c>
      <c r="F599" s="304">
        <f t="shared" ca="1" si="271"/>
        <v>1.2359542181928538</v>
      </c>
      <c r="G599" s="306">
        <f t="shared" ca="1" si="272"/>
        <v>13.217869063210124</v>
      </c>
      <c r="H599" s="307">
        <f t="shared" ca="1" si="273"/>
        <v>-124.77204841087317</v>
      </c>
      <c r="I599" s="304">
        <f t="shared" ca="1" si="274"/>
        <v>125.47022008117084</v>
      </c>
      <c r="J599" s="306">
        <f t="shared" ca="1" si="275"/>
        <v>1847.9303384957368</v>
      </c>
      <c r="K599" s="307">
        <f t="shared" ca="1" si="276"/>
        <v>768.17632463093173</v>
      </c>
      <c r="L599" s="304">
        <f t="shared" ca="1" si="261"/>
        <v>2001.2349691269276</v>
      </c>
      <c r="M599" s="306">
        <f t="shared" ca="1" si="277"/>
        <v>-1.4652538288291104</v>
      </c>
      <c r="N599" s="304">
        <f t="shared" ca="1" si="278"/>
        <v>-83.952860307292369</v>
      </c>
      <c r="P599" s="310">
        <f t="shared" ca="1" si="279"/>
        <v>23</v>
      </c>
      <c r="Q599" s="304">
        <f t="shared" ca="1" si="280"/>
        <v>0</v>
      </c>
      <c r="R599" s="306">
        <f t="shared" ca="1" si="281"/>
        <v>0</v>
      </c>
      <c r="S599" s="307">
        <f t="shared" ca="1" si="282"/>
        <v>4.2939999999999809</v>
      </c>
      <c r="T599" s="304">
        <f t="shared" ca="1" si="262"/>
        <v>42.124139999999812</v>
      </c>
      <c r="U599" s="311">
        <f t="shared" ca="1" si="263"/>
        <v>0</v>
      </c>
      <c r="V599" s="306">
        <f t="shared" ca="1" si="264"/>
        <v>1.1343790438829382</v>
      </c>
      <c r="W599" s="304">
        <f t="shared" ca="1" si="265"/>
        <v>39.119102724456724</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0.6654017358479809</v>
      </c>
      <c r="AH599" s="304">
        <f t="shared" ca="1" si="289"/>
        <v>-9.0891498499811068</v>
      </c>
    </row>
    <row r="600" spans="1:34" x14ac:dyDescent="0.2">
      <c r="A600" s="347">
        <f t="shared" ca="1" si="267"/>
        <v>0.1</v>
      </c>
      <c r="B600" s="304">
        <f t="shared" ca="1" si="268"/>
        <v>45.300000000000338</v>
      </c>
      <c r="D600" s="306">
        <f t="shared" ca="1" si="269"/>
        <v>-0.95972681740947952</v>
      </c>
      <c r="E600" s="307">
        <f t="shared" ca="1" si="270"/>
        <v>-0.75051542269199345</v>
      </c>
      <c r="F600" s="304">
        <f t="shared" ca="1" si="271"/>
        <v>1.2183386080041418</v>
      </c>
      <c r="G600" s="306">
        <f t="shared" ca="1" si="272"/>
        <v>13.121896381469176</v>
      </c>
      <c r="H600" s="307">
        <f t="shared" ca="1" si="273"/>
        <v>-124.84709995314236</v>
      </c>
      <c r="I600" s="304">
        <f t="shared" ca="1" si="274"/>
        <v>125.53478614055921</v>
      </c>
      <c r="J600" s="306">
        <f t="shared" ca="1" si="275"/>
        <v>1849.2473267679707</v>
      </c>
      <c r="K600" s="307">
        <f t="shared" ca="1" si="276"/>
        <v>755.69536721273096</v>
      </c>
      <c r="L600" s="304">
        <f t="shared" ca="1" si="261"/>
        <v>1997.6964643271685</v>
      </c>
      <c r="M600" s="306">
        <f t="shared" ca="1" si="277"/>
        <v>-1.4660770674852208</v>
      </c>
      <c r="N600" s="304">
        <f t="shared" ca="1" si="278"/>
        <v>-84.000028407819528</v>
      </c>
      <c r="P600" s="310">
        <f t="shared" ca="1" si="279"/>
        <v>23</v>
      </c>
      <c r="Q600" s="304">
        <f t="shared" ca="1" si="280"/>
        <v>0</v>
      </c>
      <c r="R600" s="306">
        <f t="shared" ca="1" si="281"/>
        <v>0</v>
      </c>
      <c r="S600" s="307">
        <f t="shared" ca="1" si="282"/>
        <v>4.2939999999999809</v>
      </c>
      <c r="T600" s="304">
        <f t="shared" ca="1" si="262"/>
        <v>42.124139999999812</v>
      </c>
      <c r="U600" s="311">
        <f t="shared" ca="1" si="263"/>
        <v>0</v>
      </c>
      <c r="V600" s="306">
        <f t="shared" ca="1" si="264"/>
        <v>1.1357978019085844</v>
      </c>
      <c r="W600" s="304">
        <f t="shared" ca="1" si="265"/>
        <v>39.208350181932104</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0.64523520554828018</v>
      </c>
      <c r="AH600" s="304">
        <f t="shared" ca="1" si="289"/>
        <v>-9.1101776256303904</v>
      </c>
    </row>
    <row r="601" spans="1:34" x14ac:dyDescent="0.2">
      <c r="A601" s="347">
        <f t="shared" ca="1" si="267"/>
        <v>0.1</v>
      </c>
      <c r="B601" s="304">
        <f t="shared" ca="1" si="268"/>
        <v>45.40000000000034</v>
      </c>
      <c r="D601" s="306">
        <f t="shared" ca="1" si="269"/>
        <v>-0.95444090786660063</v>
      </c>
      <c r="E601" s="307">
        <f t="shared" ca="1" si="270"/>
        <v>-0.72905804163589494</v>
      </c>
      <c r="F601" s="304">
        <f t="shared" ca="1" si="271"/>
        <v>1.2010341688241792</v>
      </c>
      <c r="G601" s="306">
        <f t="shared" ca="1" si="272"/>
        <v>13.026452290682515</v>
      </c>
      <c r="H601" s="307">
        <f t="shared" ca="1" si="273"/>
        <v>-124.92000575730594</v>
      </c>
      <c r="I601" s="304">
        <f t="shared" ca="1" si="274"/>
        <v>125.59735784516639</v>
      </c>
      <c r="J601" s="306">
        <f t="shared" ca="1" si="275"/>
        <v>1850.5547442015782</v>
      </c>
      <c r="K601" s="307">
        <f t="shared" ca="1" si="276"/>
        <v>743.20701192720855</v>
      </c>
      <c r="L601" s="304">
        <f t="shared" ca="1" si="261"/>
        <v>1994.2190260512357</v>
      </c>
      <c r="M601" s="306">
        <f t="shared" ca="1" si="277"/>
        <v>-1.4668935014603579</v>
      </c>
      <c r="N601" s="304">
        <f t="shared" ca="1" si="278"/>
        <v>-84.046806628845971</v>
      </c>
      <c r="P601" s="310">
        <f t="shared" ca="1" si="279"/>
        <v>23</v>
      </c>
      <c r="Q601" s="304">
        <f t="shared" ca="1" si="280"/>
        <v>0</v>
      </c>
      <c r="R601" s="306">
        <f t="shared" ca="1" si="281"/>
        <v>0</v>
      </c>
      <c r="S601" s="307">
        <f t="shared" ca="1" si="282"/>
        <v>4.2939999999999809</v>
      </c>
      <c r="T601" s="304">
        <f t="shared" ca="1" si="262"/>
        <v>42.124139999999812</v>
      </c>
      <c r="U601" s="311">
        <f t="shared" ca="1" si="263"/>
        <v>0</v>
      </c>
      <c r="V601" s="306">
        <f t="shared" ca="1" si="264"/>
        <v>1.1372191096981927</v>
      </c>
      <c r="W601" s="304">
        <f t="shared" ca="1" si="265"/>
        <v>39.296559266044326</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0.62529845243537885</v>
      </c>
      <c r="AH601" s="304">
        <f t="shared" ca="1" si="289"/>
        <v>-9.1309618495417517</v>
      </c>
    </row>
    <row r="602" spans="1:34" x14ac:dyDescent="0.2">
      <c r="A602" s="347">
        <f t="shared" ca="1" si="267"/>
        <v>0.1</v>
      </c>
      <c r="B602" s="304">
        <f t="shared" ca="1" si="268"/>
        <v>45.500000000000341</v>
      </c>
      <c r="D602" s="306">
        <f t="shared" ca="1" si="269"/>
        <v>-0.94915717652082099</v>
      </c>
      <c r="E602" s="307">
        <f t="shared" ca="1" si="270"/>
        <v>-0.70785021203521659</v>
      </c>
      <c r="F602" s="304">
        <f t="shared" ca="1" si="271"/>
        <v>1.1840402309124796</v>
      </c>
      <c r="G602" s="306">
        <f t="shared" ca="1" si="272"/>
        <v>12.931536573030433</v>
      </c>
      <c r="H602" s="307">
        <f t="shared" ca="1" si="273"/>
        <v>-124.99079077850946</v>
      </c>
      <c r="I602" s="304">
        <f t="shared" ca="1" si="274"/>
        <v>125.65795803520265</v>
      </c>
      <c r="J602" s="306">
        <f t="shared" ca="1" si="275"/>
        <v>1851.8526436447637</v>
      </c>
      <c r="K602" s="307">
        <f t="shared" ca="1" si="276"/>
        <v>730.71147210041784</v>
      </c>
      <c r="L602" s="304">
        <f t="shared" ca="1" si="261"/>
        <v>1990.8032221275059</v>
      </c>
      <c r="M602" s="306">
        <f t="shared" ca="1" si="277"/>
        <v>-1.4677032025180863</v>
      </c>
      <c r="N602" s="304">
        <f t="shared" ca="1" si="278"/>
        <v>-84.093199082121089</v>
      </c>
      <c r="P602" s="310">
        <f t="shared" ca="1" si="279"/>
        <v>23</v>
      </c>
      <c r="Q602" s="304">
        <f t="shared" ca="1" si="280"/>
        <v>0</v>
      </c>
      <c r="R602" s="306">
        <f t="shared" ca="1" si="281"/>
        <v>0</v>
      </c>
      <c r="S602" s="307">
        <f t="shared" ca="1" si="282"/>
        <v>4.2939999999999809</v>
      </c>
      <c r="T602" s="304">
        <f t="shared" ca="1" si="262"/>
        <v>42.124139999999812</v>
      </c>
      <c r="U602" s="311">
        <f t="shared" ca="1" si="263"/>
        <v>0</v>
      </c>
      <c r="V602" s="306">
        <f t="shared" ca="1" si="264"/>
        <v>1.138642949058678</v>
      </c>
      <c r="W602" s="304">
        <f t="shared" ca="1" si="265"/>
        <v>39.383737459091648</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0.60558998366993855</v>
      </c>
      <c r="AH602" s="304">
        <f t="shared" ca="1" si="289"/>
        <v>-9.1515042538529343</v>
      </c>
    </row>
    <row r="603" spans="1:34" x14ac:dyDescent="0.2">
      <c r="A603" s="347">
        <f t="shared" ca="1" si="267"/>
        <v>0.1</v>
      </c>
      <c r="B603" s="304">
        <f t="shared" ca="1" si="268"/>
        <v>45.600000000000342</v>
      </c>
      <c r="D603" s="306">
        <f t="shared" ca="1" si="269"/>
        <v>-0.9438761706645955</v>
      </c>
      <c r="E603" s="307">
        <f t="shared" ca="1" si="270"/>
        <v>-0.68689012809155692</v>
      </c>
      <c r="F603" s="304">
        <f t="shared" ca="1" si="271"/>
        <v>1.1673561040308549</v>
      </c>
      <c r="G603" s="306">
        <f t="shared" ca="1" si="272"/>
        <v>12.837148955963974</v>
      </c>
      <c r="H603" s="307">
        <f t="shared" ca="1" si="273"/>
        <v>-125.05947979131862</v>
      </c>
      <c r="I603" s="304">
        <f t="shared" ca="1" si="274"/>
        <v>125.71660939984358</v>
      </c>
      <c r="J603" s="306">
        <f t="shared" ca="1" si="275"/>
        <v>1853.1410779212133</v>
      </c>
      <c r="K603" s="307">
        <f t="shared" ca="1" si="276"/>
        <v>718.20895857192647</v>
      </c>
      <c r="L603" s="304">
        <f t="shared" ca="1" si="261"/>
        <v>1987.4496126573795</v>
      </c>
      <c r="M603" s="306">
        <f t="shared" ca="1" si="277"/>
        <v>-1.4685062413172465</v>
      </c>
      <c r="N603" s="304">
        <f t="shared" ca="1" si="278"/>
        <v>-84.139209816098216</v>
      </c>
      <c r="P603" s="310">
        <f t="shared" ca="1" si="279"/>
        <v>23</v>
      </c>
      <c r="Q603" s="304">
        <f t="shared" ca="1" si="280"/>
        <v>0</v>
      </c>
      <c r="R603" s="306">
        <f t="shared" ca="1" si="281"/>
        <v>0</v>
      </c>
      <c r="S603" s="307">
        <f t="shared" ca="1" si="282"/>
        <v>4.2939999999999809</v>
      </c>
      <c r="T603" s="304">
        <f t="shared" ca="1" si="262"/>
        <v>42.124139999999812</v>
      </c>
      <c r="U603" s="311">
        <f t="shared" ca="1" si="263"/>
        <v>0</v>
      </c>
      <c r="V603" s="306">
        <f t="shared" ca="1" si="264"/>
        <v>1.1400693019835966</v>
      </c>
      <c r="W603" s="304">
        <f t="shared" ca="1" si="265"/>
        <v>39.469892284867797</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0.58610829125618658</v>
      </c>
      <c r="AH603" s="304">
        <f t="shared" ca="1" si="289"/>
        <v>-9.1718065810647005</v>
      </c>
    </row>
    <row r="604" spans="1:34" x14ac:dyDescent="0.2">
      <c r="A604" s="347">
        <f t="shared" ca="1" si="267"/>
        <v>0.1</v>
      </c>
      <c r="B604" s="304">
        <f t="shared" ca="1" si="268"/>
        <v>45.700000000000344</v>
      </c>
      <c r="D604" s="306">
        <f t="shared" ca="1" si="269"/>
        <v>-0.9385984272531922</v>
      </c>
      <c r="E604" s="307">
        <f t="shared" ca="1" si="270"/>
        <v>-0.66617597428434827</v>
      </c>
      <c r="F604" s="304">
        <f t="shared" ca="1" si="271"/>
        <v>1.1509810755854617</v>
      </c>
      <c r="G604" s="306">
        <f t="shared" ca="1" si="272"/>
        <v>12.743289113238655</v>
      </c>
      <c r="H604" s="307">
        <f t="shared" ca="1" si="273"/>
        <v>-125.12609738874706</v>
      </c>
      <c r="I604" s="304">
        <f t="shared" ca="1" si="274"/>
        <v>125.77333447580135</v>
      </c>
      <c r="J604" s="306">
        <f t="shared" ca="1" si="275"/>
        <v>1854.4200998246733</v>
      </c>
      <c r="K604" s="307">
        <f t="shared" ca="1" si="276"/>
        <v>705.69967971292317</v>
      </c>
      <c r="L604" s="304">
        <f t="shared" ca="1" si="261"/>
        <v>1984.1587498435385</v>
      </c>
      <c r="M604" s="306">
        <f t="shared" ca="1" si="277"/>
        <v>-1.4693026874344832</v>
      </c>
      <c r="N604" s="304">
        <f t="shared" ca="1" si="278"/>
        <v>-84.184842817225459</v>
      </c>
      <c r="P604" s="310">
        <f t="shared" ca="1" si="279"/>
        <v>23</v>
      </c>
      <c r="Q604" s="304">
        <f t="shared" ca="1" si="280"/>
        <v>0</v>
      </c>
      <c r="R604" s="306">
        <f t="shared" ca="1" si="281"/>
        <v>0</v>
      </c>
      <c r="S604" s="307">
        <f t="shared" ca="1" si="282"/>
        <v>4.2939999999999809</v>
      </c>
      <c r="T604" s="304">
        <f t="shared" ca="1" si="262"/>
        <v>42.124139999999812</v>
      </c>
      <c r="U604" s="311">
        <f t="shared" ca="1" si="263"/>
        <v>0</v>
      </c>
      <c r="V604" s="306">
        <f t="shared" ca="1" si="264"/>
        <v>1.1414981506521766</v>
      </c>
      <c r="W604" s="304">
        <f t="shared" ca="1" si="265"/>
        <v>39.555031305721734</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0.56685185285534168</v>
      </c>
      <c r="AH604" s="304">
        <f t="shared" ca="1" si="289"/>
        <v>-9.1918705833413998</v>
      </c>
    </row>
    <row r="605" spans="1:34" x14ac:dyDescent="0.2">
      <c r="A605" s="347">
        <f t="shared" ca="1" si="267"/>
        <v>0.1</v>
      </c>
      <c r="B605" s="304">
        <f t="shared" ca="1" si="268"/>
        <v>45.800000000000345</v>
      </c>
      <c r="D605" s="306">
        <f t="shared" ca="1" si="269"/>
        <v>-0.93332447299125698</v>
      </c>
      <c r="E605" s="307">
        <f t="shared" ca="1" si="270"/>
        <v>-0.645705926071928</v>
      </c>
      <c r="F605" s="304">
        <f t="shared" ca="1" si="271"/>
        <v>1.1349144086004079</v>
      </c>
      <c r="G605" s="306">
        <f t="shared" ca="1" si="272"/>
        <v>12.649956665939529</v>
      </c>
      <c r="H605" s="307">
        <f t="shared" ca="1" si="273"/>
        <v>-125.19066798135425</v>
      </c>
      <c r="I605" s="304">
        <f t="shared" ca="1" si="274"/>
        <v>125.82815564597546</v>
      </c>
      <c r="J605" s="306">
        <f t="shared" ca="1" si="275"/>
        <v>1855.6897621136322</v>
      </c>
      <c r="K605" s="307">
        <f t="shared" ca="1" si="276"/>
        <v>693.18384144441814</v>
      </c>
      <c r="L605" s="304">
        <f t="shared" ca="1" si="261"/>
        <v>1980.931177818399</v>
      </c>
      <c r="M605" s="306">
        <f t="shared" ca="1" si="277"/>
        <v>-1.4700926093862381</v>
      </c>
      <c r="N605" s="304">
        <f t="shared" ca="1" si="278"/>
        <v>-84.230102011205759</v>
      </c>
      <c r="P605" s="310">
        <f t="shared" ca="1" si="279"/>
        <v>23</v>
      </c>
      <c r="Q605" s="304">
        <f t="shared" ca="1" si="280"/>
        <v>0</v>
      </c>
      <c r="R605" s="306">
        <f t="shared" ca="1" si="281"/>
        <v>0</v>
      </c>
      <c r="S605" s="307">
        <f t="shared" ca="1" si="282"/>
        <v>4.2939999999999809</v>
      </c>
      <c r="T605" s="304">
        <f t="shared" ca="1" si="262"/>
        <v>42.124139999999812</v>
      </c>
      <c r="U605" s="311">
        <f t="shared" ca="1" si="263"/>
        <v>0</v>
      </c>
      <c r="V605" s="306">
        <f t="shared" ca="1" si="264"/>
        <v>1.1429294774283378</v>
      </c>
      <c r="W605" s="304">
        <f t="shared" ca="1" si="265"/>
        <v>39.639162119679931</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0.54781913258119808</v>
      </c>
      <c r="AH605" s="304">
        <f t="shared" ca="1" si="289"/>
        <v>-9.2116980218262476</v>
      </c>
    </row>
    <row r="606" spans="1:34" x14ac:dyDescent="0.2">
      <c r="A606" s="347">
        <f t="shared" ca="1" si="267"/>
        <v>0.1</v>
      </c>
      <c r="B606" s="304">
        <f t="shared" ca="1" si="268"/>
        <v>45.900000000000347</v>
      </c>
      <c r="D606" s="306">
        <f t="shared" ca="1" si="269"/>
        <v>-0.92805482442086473</v>
      </c>
      <c r="E606" s="307">
        <f t="shared" ca="1" si="270"/>
        <v>-0.62547815057772382</v>
      </c>
      <c r="F606" s="304">
        <f t="shared" ca="1" si="271"/>
        <v>1.1191553395221647</v>
      </c>
      <c r="G606" s="306">
        <f t="shared" ca="1" si="272"/>
        <v>12.557151183497442</v>
      </c>
      <c r="H606" s="307">
        <f t="shared" ca="1" si="273"/>
        <v>-125.25321579641202</v>
      </c>
      <c r="I606" s="304">
        <f t="shared" ca="1" si="274"/>
        <v>125.88109513818098</v>
      </c>
      <c r="J606" s="306">
        <f t="shared" ca="1" si="275"/>
        <v>1856.9501175061041</v>
      </c>
      <c r="K606" s="307">
        <f t="shared" ca="1" si="276"/>
        <v>680.66164725552983</v>
      </c>
      <c r="L606" s="304">
        <f t="shared" ca="1" si="261"/>
        <v>1977.7674324729248</v>
      </c>
      <c r="M606" s="306">
        <f t="shared" ca="1" si="277"/>
        <v>-1.4708760746502203</v>
      </c>
      <c r="N606" s="304">
        <f t="shared" ca="1" si="278"/>
        <v>-84.27499126422704</v>
      </c>
      <c r="P606" s="310">
        <f t="shared" ca="1" si="279"/>
        <v>23</v>
      </c>
      <c r="Q606" s="304">
        <f t="shared" ca="1" si="280"/>
        <v>0</v>
      </c>
      <c r="R606" s="306">
        <f t="shared" ca="1" si="281"/>
        <v>0</v>
      </c>
      <c r="S606" s="307">
        <f t="shared" ca="1" si="282"/>
        <v>4.2939999999999809</v>
      </c>
      <c r="T606" s="304">
        <f t="shared" ca="1" si="262"/>
        <v>42.124139999999812</v>
      </c>
      <c r="U606" s="311">
        <f t="shared" ca="1" si="263"/>
        <v>0</v>
      </c>
      <c r="V606" s="306">
        <f t="shared" ca="1" si="264"/>
        <v>1.1443632648596933</v>
      </c>
      <c r="W606" s="304">
        <f t="shared" ca="1" si="265"/>
        <v>39.722292357630181</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0.52900858177806498</v>
      </c>
      <c r="AH606" s="304">
        <f t="shared" ca="1" si="289"/>
        <v>-9.231290665971148</v>
      </c>
    </row>
    <row r="607" spans="1:34" x14ac:dyDescent="0.2">
      <c r="A607" s="347">
        <f t="shared" ca="1" si="267"/>
        <v>0.1</v>
      </c>
      <c r="B607" s="304">
        <f t="shared" ca="1" si="268"/>
        <v>46.000000000000348</v>
      </c>
      <c r="D607" s="306">
        <f t="shared" ca="1" si="269"/>
        <v>-0.92278998801096968</v>
      </c>
      <c r="E607" s="307">
        <f t="shared" ca="1" si="270"/>
        <v>-0.60549080726173621</v>
      </c>
      <c r="F607" s="304">
        <f t="shared" ca="1" si="271"/>
        <v>1.1037030758549848</v>
      </c>
      <c r="G607" s="306">
        <f t="shared" ca="1" si="272"/>
        <v>12.464872184696345</v>
      </c>
      <c r="H607" s="307">
        <f t="shared" ca="1" si="273"/>
        <v>-125.3137648771382</v>
      </c>
      <c r="I607" s="304">
        <f t="shared" ca="1" si="274"/>
        <v>125.93217502395284</v>
      </c>
      <c r="J607" s="306">
        <f t="shared" ca="1" si="275"/>
        <v>1858.2012186745137</v>
      </c>
      <c r="K607" s="307">
        <f t="shared" ca="1" si="276"/>
        <v>668.13329822185233</v>
      </c>
      <c r="L607" s="304">
        <f t="shared" ca="1" si="261"/>
        <v>1974.6680412859926</v>
      </c>
      <c r="M607" s="306">
        <f t="shared" ca="1" si="277"/>
        <v>-1.4716531496863696</v>
      </c>
      <c r="N607" s="304">
        <f t="shared" ca="1" si="278"/>
        <v>-84.319514384163369</v>
      </c>
      <c r="P607" s="310">
        <f t="shared" ca="1" si="279"/>
        <v>23</v>
      </c>
      <c r="Q607" s="304">
        <f t="shared" ca="1" si="280"/>
        <v>0</v>
      </c>
      <c r="R607" s="306">
        <f t="shared" ca="1" si="281"/>
        <v>0</v>
      </c>
      <c r="S607" s="307">
        <f t="shared" ca="1" si="282"/>
        <v>4.2939999999999809</v>
      </c>
      <c r="T607" s="304">
        <f t="shared" ca="1" si="262"/>
        <v>42.124139999999812</v>
      </c>
      <c r="U607" s="311">
        <f t="shared" ca="1" si="263"/>
        <v>0</v>
      </c>
      <c r="V607" s="306">
        <f t="shared" ca="1" si="264"/>
        <v>1.1457994956765463</v>
      </c>
      <c r="W607" s="304">
        <f t="shared" ca="1" si="265"/>
        <v>39.804429680567296</v>
      </c>
      <c r="Y607" s="314" t="str">
        <f t="shared" ca="1" si="283"/>
        <v/>
      </c>
      <c r="Z607" s="315" t="str">
        <f t="shared" ca="1" si="284"/>
        <v/>
      </c>
      <c r="AA607" s="316" t="str">
        <f t="shared" ca="1" si="285"/>
        <v/>
      </c>
      <c r="AC607" s="310">
        <f t="shared" ca="1" si="286"/>
        <v>46.000000000000348</v>
      </c>
      <c r="AD607" s="323">
        <f t="shared" ca="1" si="287"/>
        <v>1858.2012186745137</v>
      </c>
      <c r="AE607" s="324" t="e">
        <f t="shared" ca="1" si="266"/>
        <v>#N/A</v>
      </c>
      <c r="AG607" s="306">
        <f t="shared" ca="1" si="288"/>
        <v>0.51041863978142388</v>
      </c>
      <c r="AH607" s="304">
        <f t="shared" ca="1" si="289"/>
        <v>-9.2506502928808469</v>
      </c>
    </row>
    <row r="608" spans="1:34" x14ac:dyDescent="0.2">
      <c r="A608" s="347">
        <f t="shared" ca="1" si="267"/>
        <v>0.1</v>
      </c>
      <c r="B608" s="304">
        <f t="shared" ca="1" si="268"/>
        <v>46.10000000000035</v>
      </c>
      <c r="D608" s="306">
        <f t="shared" ca="1" si="269"/>
        <v>-0.91753046024818707</v>
      </c>
      <c r="E608" s="307">
        <f t="shared" ca="1" si="270"/>
        <v>-0.58574204857723267</v>
      </c>
      <c r="F608" s="304">
        <f t="shared" ca="1" si="271"/>
        <v>1.0885567936284737</v>
      </c>
      <c r="G608" s="306">
        <f t="shared" ca="1" si="272"/>
        <v>12.373119138671527</v>
      </c>
      <c r="H608" s="307">
        <f t="shared" ca="1" si="273"/>
        <v>-125.37233908199592</v>
      </c>
      <c r="I608" s="304">
        <f t="shared" ca="1" si="274"/>
        <v>125.98141721742425</v>
      </c>
      <c r="J608" s="306">
        <f t="shared" ca="1" si="275"/>
        <v>1859.443118240682</v>
      </c>
      <c r="K608" s="307">
        <f t="shared" ca="1" si="276"/>
        <v>655.59899302389567</v>
      </c>
      <c r="L608" s="304">
        <f t="shared" ca="1" si="261"/>
        <v>1971.6335231544874</v>
      </c>
      <c r="M608" s="306">
        <f t="shared" ca="1" si="277"/>
        <v>-1.4724238999573236</v>
      </c>
      <c r="N608" s="304">
        <f t="shared" ca="1" si="278"/>
        <v>-84.36367512174759</v>
      </c>
      <c r="P608" s="310">
        <f t="shared" ca="1" si="279"/>
        <v>23</v>
      </c>
      <c r="Q608" s="304">
        <f t="shared" ca="1" si="280"/>
        <v>0</v>
      </c>
      <c r="R608" s="306">
        <f t="shared" ca="1" si="281"/>
        <v>0</v>
      </c>
      <c r="S608" s="307">
        <f t="shared" ca="1" si="282"/>
        <v>4.2939999999999809</v>
      </c>
      <c r="T608" s="304">
        <f t="shared" ca="1" si="262"/>
        <v>42.124139999999812</v>
      </c>
      <c r="U608" s="311">
        <f t="shared" ca="1" si="263"/>
        <v>0</v>
      </c>
      <c r="V608" s="306">
        <f t="shared" ca="1" si="264"/>
        <v>1.1472381527908722</v>
      </c>
      <c r="W608" s="304">
        <f t="shared" ca="1" si="265"/>
        <v>39.885581776899464</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0.49204773466125928</v>
      </c>
      <c r="AH608" s="304">
        <f t="shared" ca="1" si="289"/>
        <v>-9.2697786866715113</v>
      </c>
    </row>
    <row r="609" spans="1:34" x14ac:dyDescent="0.2">
      <c r="A609" s="347">
        <f t="shared" ca="1" si="267"/>
        <v>0.1</v>
      </c>
      <c r="B609" s="304">
        <f t="shared" ca="1" si="268"/>
        <v>46.200000000000351</v>
      </c>
      <c r="D609" s="306">
        <f t="shared" ca="1" si="269"/>
        <v>-0.91227672772881718</v>
      </c>
      <c r="E609" s="307">
        <f t="shared" ca="1" si="270"/>
        <v>-0.56623002061297534</v>
      </c>
      <c r="F609" s="304">
        <f t="shared" ca="1" si="271"/>
        <v>1.0737156346998813</v>
      </c>
      <c r="G609" s="306">
        <f t="shared" ca="1" si="272"/>
        <v>12.281891465898646</v>
      </c>
      <c r="H609" s="307">
        <f t="shared" ca="1" si="273"/>
        <v>-125.42896208405722</v>
      </c>
      <c r="I609" s="304">
        <f t="shared" ca="1" si="274"/>
        <v>126.02884347427765</v>
      </c>
      <c r="J609" s="306">
        <f t="shared" ca="1" si="275"/>
        <v>1860.6758687709105</v>
      </c>
      <c r="K609" s="307">
        <f t="shared" ca="1" si="276"/>
        <v>643.05892796559306</v>
      </c>
      <c r="L609" s="304">
        <f t="shared" ca="1" si="261"/>
        <v>1968.6643882243211</v>
      </c>
      <c r="M609" s="306">
        <f t="shared" ca="1" si="277"/>
        <v>-1.473188389948406</v>
      </c>
      <c r="N609" s="304">
        <f t="shared" ca="1" si="278"/>
        <v>-84.407477171716607</v>
      </c>
      <c r="P609" s="310">
        <f t="shared" ca="1" si="279"/>
        <v>23</v>
      </c>
      <c r="Q609" s="304">
        <f t="shared" ca="1" si="280"/>
        <v>0</v>
      </c>
      <c r="R609" s="306">
        <f t="shared" ca="1" si="281"/>
        <v>0</v>
      </c>
      <c r="S609" s="307">
        <f t="shared" ca="1" si="282"/>
        <v>4.2939999999999809</v>
      </c>
      <c r="T609" s="304">
        <f t="shared" ca="1" si="262"/>
        <v>42.124139999999812</v>
      </c>
      <c r="U609" s="311">
        <f t="shared" ca="1" si="263"/>
        <v>0</v>
      </c>
      <c r="V609" s="306">
        <f t="shared" ca="1" si="264"/>
        <v>1.1486792192952884</v>
      </c>
      <c r="W609" s="304">
        <f t="shared" ca="1" si="265"/>
        <v>39.965756359814947</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0.47389428394850874</v>
      </c>
      <c r="AH609" s="304">
        <f t="shared" ca="1" si="289"/>
        <v>-9.2886776378434188</v>
      </c>
    </row>
    <row r="610" spans="1:34" x14ac:dyDescent="0.2">
      <c r="A610" s="347">
        <f t="shared" ca="1" si="267"/>
        <v>0.1</v>
      </c>
      <c r="B610" s="304">
        <f t="shared" ca="1" si="268"/>
        <v>46.300000000000352</v>
      </c>
      <c r="D610" s="306">
        <f t="shared" ca="1" si="269"/>
        <v>-0.9070292672520015</v>
      </c>
      <c r="E610" s="307">
        <f t="shared" ca="1" si="270"/>
        <v>-0.54695286372103524</v>
      </c>
      <c r="F610" s="304">
        <f t="shared" ca="1" si="271"/>
        <v>1.0591787038948357</v>
      </c>
      <c r="G610" s="306">
        <f t="shared" ca="1" si="272"/>
        <v>12.191188539173446</v>
      </c>
      <c r="H610" s="307">
        <f t="shared" ca="1" si="273"/>
        <v>-125.48365737042933</v>
      </c>
      <c r="I610" s="304">
        <f t="shared" ca="1" si="274"/>
        <v>126.07447539076647</v>
      </c>
      <c r="J610" s="306">
        <f t="shared" ca="1" si="275"/>
        <v>1861.8995227711641</v>
      </c>
      <c r="K610" s="307">
        <f t="shared" ca="1" si="276"/>
        <v>630.51329699286873</v>
      </c>
      <c r="L610" s="304">
        <f t="shared" ca="1" si="261"/>
        <v>1965.7611377225633</v>
      </c>
      <c r="M610" s="306">
        <f t="shared" ca="1" si="277"/>
        <v>-1.4739466831871442</v>
      </c>
      <c r="N610" s="304">
        <f t="shared" ca="1" si="278"/>
        <v>-84.450924173929621</v>
      </c>
      <c r="P610" s="310">
        <f t="shared" ca="1" si="279"/>
        <v>23</v>
      </c>
      <c r="Q610" s="304">
        <f t="shared" ca="1" si="280"/>
        <v>0</v>
      </c>
      <c r="R610" s="306">
        <f t="shared" ca="1" si="281"/>
        <v>0</v>
      </c>
      <c r="S610" s="307">
        <f t="shared" ca="1" si="282"/>
        <v>4.2939999999999809</v>
      </c>
      <c r="T610" s="304">
        <f t="shared" ca="1" si="262"/>
        <v>42.124139999999812</v>
      </c>
      <c r="U610" s="311">
        <f t="shared" ca="1" si="263"/>
        <v>0</v>
      </c>
      <c r="V610" s="306">
        <f t="shared" ca="1" si="264"/>
        <v>1.1501226784620191</v>
      </c>
      <c r="W610" s="304">
        <f t="shared" ca="1" si="265"/>
        <v>40.044961164708759</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0.45595669534472627</v>
      </c>
      <c r="AH610" s="304">
        <f t="shared" ca="1" si="289"/>
        <v>-9.307348942667705</v>
      </c>
    </row>
    <row r="611" spans="1:34" x14ac:dyDescent="0.2">
      <c r="A611" s="347">
        <f t="shared" ca="1" si="267"/>
        <v>0.1</v>
      </c>
      <c r="B611" s="304">
        <f t="shared" ca="1" si="268"/>
        <v>46.400000000000354</v>
      </c>
      <c r="D611" s="306">
        <f t="shared" ca="1" si="269"/>
        <v>-0.90178854591398239</v>
      </c>
      <c r="E611" s="307">
        <f t="shared" ca="1" si="270"/>
        <v>-0.5279087131302731</v>
      </c>
      <c r="F611" s="304">
        <f t="shared" ca="1" si="271"/>
        <v>1.0449450659917563</v>
      </c>
      <c r="G611" s="306">
        <f t="shared" ca="1" si="272"/>
        <v>12.101009684582047</v>
      </c>
      <c r="H611" s="307">
        <f t="shared" ca="1" si="273"/>
        <v>-125.53644824174235</v>
      </c>
      <c r="I611" s="304">
        <f t="shared" ca="1" si="274"/>
        <v>126.11833440280601</v>
      </c>
      <c r="J611" s="306">
        <f t="shared" ca="1" si="275"/>
        <v>1863.114132682352</v>
      </c>
      <c r="K611" s="307">
        <f t="shared" ca="1" si="276"/>
        <v>617.96229171226014</v>
      </c>
      <c r="L611" s="304">
        <f t="shared" ca="1" si="261"/>
        <v>1962.9242637908833</v>
      </c>
      <c r="M611" s="306">
        <f t="shared" ca="1" si="277"/>
        <v>-1.4746988422623322</v>
      </c>
      <c r="N611" s="304">
        <f t="shared" ca="1" si="278"/>
        <v>-84.49401971446035</v>
      </c>
      <c r="P611" s="310">
        <f t="shared" ca="1" si="279"/>
        <v>23</v>
      </c>
      <c r="Q611" s="304">
        <f t="shared" ca="1" si="280"/>
        <v>0</v>
      </c>
      <c r="R611" s="306">
        <f t="shared" ca="1" si="281"/>
        <v>0</v>
      </c>
      <c r="S611" s="307">
        <f t="shared" ca="1" si="282"/>
        <v>4.2939999999999809</v>
      </c>
      <c r="T611" s="304">
        <f t="shared" ca="1" si="262"/>
        <v>42.124139999999812</v>
      </c>
      <c r="U611" s="311">
        <f t="shared" ca="1" si="263"/>
        <v>0</v>
      </c>
      <c r="V611" s="306">
        <f t="shared" ca="1" si="264"/>
        <v>1.1515685137418443</v>
      </c>
      <c r="W611" s="304">
        <f t="shared" ca="1" si="265"/>
        <v>40.123203946668411</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0.43823336741518837</v>
      </c>
      <c r="AH611" s="304">
        <f t="shared" ca="1" si="289"/>
        <v>-9.3257944025870838</v>
      </c>
    </row>
    <row r="612" spans="1:34" x14ac:dyDescent="0.2">
      <c r="A612" s="347">
        <f t="shared" ca="1" si="267"/>
        <v>0.1</v>
      </c>
      <c r="B612" s="304">
        <f t="shared" ca="1" si="268"/>
        <v>46.500000000000355</v>
      </c>
      <c r="D612" s="306">
        <f t="shared" ca="1" si="269"/>
        <v>-0.89655502120334518</v>
      </c>
      <c r="E612" s="307">
        <f t="shared" ca="1" si="270"/>
        <v>-0.50909569954572476</v>
      </c>
      <c r="F612" s="304">
        <f t="shared" ca="1" si="271"/>
        <v>1.0310137425567525</v>
      </c>
      <c r="G612" s="306">
        <f t="shared" ca="1" si="272"/>
        <v>12.011354182461712</v>
      </c>
      <c r="H612" s="307">
        <f t="shared" ca="1" si="273"/>
        <v>-125.58735781169692</v>
      </c>
      <c r="I612" s="304">
        <f t="shared" ca="1" si="274"/>
        <v>126.16044178513219</v>
      </c>
      <c r="J612" s="306">
        <f t="shared" ca="1" si="275"/>
        <v>1864.3197508757041</v>
      </c>
      <c r="K612" s="307">
        <f t="shared" ca="1" si="276"/>
        <v>605.40610140958813</v>
      </c>
      <c r="L612" s="304">
        <f t="shared" ca="1" si="261"/>
        <v>1960.1542493204977</v>
      </c>
      <c r="M612" s="306">
        <f t="shared" ca="1" si="277"/>
        <v>-1.4754449288426486</v>
      </c>
      <c r="N612" s="304">
        <f t="shared" ca="1" si="278"/>
        <v>-84.536767326663835</v>
      </c>
      <c r="P612" s="310">
        <f t="shared" ca="1" si="279"/>
        <v>23</v>
      </c>
      <c r="Q612" s="304">
        <f t="shared" ca="1" si="280"/>
        <v>0</v>
      </c>
      <c r="R612" s="306">
        <f t="shared" ca="1" si="281"/>
        <v>0</v>
      </c>
      <c r="S612" s="307">
        <f t="shared" ca="1" si="282"/>
        <v>4.2939999999999809</v>
      </c>
      <c r="T612" s="304">
        <f t="shared" ca="1" si="262"/>
        <v>42.124139999999812</v>
      </c>
      <c r="U612" s="311">
        <f t="shared" ca="1" si="263"/>
        <v>0</v>
      </c>
      <c r="V612" s="306">
        <f t="shared" ca="1" si="264"/>
        <v>1.1530167087630452</v>
      </c>
      <c r="W612" s="304">
        <f t="shared" ca="1" si="265"/>
        <v>40.200492478018617</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0.42072269026566289</v>
      </c>
      <c r="AH612" s="304">
        <f t="shared" ca="1" si="289"/>
        <v>-9.3440158236303184</v>
      </c>
    </row>
    <row r="613" spans="1:34" x14ac:dyDescent="0.2">
      <c r="A613" s="347">
        <f t="shared" ca="1" si="267"/>
        <v>0.1</v>
      </c>
      <c r="B613" s="304">
        <f t="shared" ca="1" si="268"/>
        <v>46.600000000000357</v>
      </c>
      <c r="D613" s="306">
        <f t="shared" ca="1" si="269"/>
        <v>-0.89132914109719297</v>
      </c>
      <c r="E613" s="307">
        <f t="shared" ca="1" si="270"/>
        <v>-0.49051194973390366</v>
      </c>
      <c r="F613" s="304">
        <f t="shared" ca="1" si="271"/>
        <v>1.0173837086374125</v>
      </c>
      <c r="G613" s="306">
        <f t="shared" ca="1" si="272"/>
        <v>11.922221268351993</v>
      </c>
      <c r="H613" s="307">
        <f t="shared" ca="1" si="273"/>
        <v>-125.63640900667031</v>
      </c>
      <c r="I613" s="304">
        <f t="shared" ca="1" si="274"/>
        <v>126.20081865052576</v>
      </c>
      <c r="J613" s="306">
        <f t="shared" ca="1" si="275"/>
        <v>1865.5164296482449</v>
      </c>
      <c r="K613" s="307">
        <f t="shared" ca="1" si="276"/>
        <v>592.84491306866983</v>
      </c>
      <c r="L613" s="304">
        <f t="shared" ca="1" si="261"/>
        <v>1957.4515677888262</v>
      </c>
      <c r="M613" s="306">
        <f t="shared" ca="1" si="277"/>
        <v>-1.4761850036948421</v>
      </c>
      <c r="N613" s="304">
        <f t="shared" ca="1" si="278"/>
        <v>-84.579170492218282</v>
      </c>
      <c r="P613" s="310">
        <f t="shared" ca="1" si="279"/>
        <v>23</v>
      </c>
      <c r="Q613" s="304">
        <f t="shared" ca="1" si="280"/>
        <v>0</v>
      </c>
      <c r="R613" s="306">
        <f t="shared" ca="1" si="281"/>
        <v>0</v>
      </c>
      <c r="S613" s="307">
        <f t="shared" ca="1" si="282"/>
        <v>4.2939999999999809</v>
      </c>
      <c r="T613" s="304">
        <f t="shared" ca="1" si="262"/>
        <v>42.124139999999812</v>
      </c>
      <c r="U613" s="311">
        <f t="shared" ca="1" si="263"/>
        <v>0</v>
      </c>
      <c r="V613" s="306">
        <f t="shared" ca="1" si="264"/>
        <v>1.154467247330335</v>
      </c>
      <c r="W613" s="304">
        <f t="shared" ca="1" si="265"/>
        <v>40.276834545923656</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0.40342304620302016</v>
      </c>
      <c r="AH613" s="304">
        <f t="shared" ca="1" si="289"/>
        <v>-9.3620150158404272</v>
      </c>
    </row>
    <row r="614" spans="1:34" x14ac:dyDescent="0.2">
      <c r="A614" s="347">
        <f t="shared" ca="1" si="267"/>
        <v>0.1</v>
      </c>
      <c r="B614" s="304">
        <f t="shared" ca="1" si="268"/>
        <v>46.700000000000358</v>
      </c>
      <c r="D614" s="306">
        <f t="shared" ca="1" si="269"/>
        <v>-0.88611134415816684</v>
      </c>
      <c r="E614" s="307">
        <f t="shared" ca="1" si="270"/>
        <v>-0.47215558709433125</v>
      </c>
      <c r="F614" s="304">
        <f t="shared" ca="1" si="271"/>
        <v>1.0040538893257602</v>
      </c>
      <c r="G614" s="306">
        <f t="shared" ca="1" si="272"/>
        <v>11.833610133936176</v>
      </c>
      <c r="H614" s="307">
        <f t="shared" ca="1" si="273"/>
        <v>-125.68362456537974</v>
      </c>
      <c r="I614" s="304">
        <f t="shared" ca="1" si="274"/>
        <v>126.23948594910122</v>
      </c>
      <c r="J614" s="306">
        <f t="shared" ca="1" si="275"/>
        <v>1866.7042212183592</v>
      </c>
      <c r="K614" s="307">
        <f t="shared" ca="1" si="276"/>
        <v>580.27891139006738</v>
      </c>
      <c r="L614" s="304">
        <f t="shared" ca="1" si="261"/>
        <v>1954.8166830980554</v>
      </c>
      <c r="M614" s="306">
        <f t="shared" ca="1" si="277"/>
        <v>-1.4769191267014958</v>
      </c>
      <c r="N614" s="304">
        <f t="shared" ca="1" si="278"/>
        <v>-84.621232642142999</v>
      </c>
      <c r="P614" s="310">
        <f t="shared" ca="1" si="279"/>
        <v>23</v>
      </c>
      <c r="Q614" s="304">
        <f t="shared" ca="1" si="280"/>
        <v>0</v>
      </c>
      <c r="R614" s="306">
        <f t="shared" ca="1" si="281"/>
        <v>0</v>
      </c>
      <c r="S614" s="307">
        <f t="shared" ca="1" si="282"/>
        <v>4.2939999999999809</v>
      </c>
      <c r="T614" s="304">
        <f t="shared" ca="1" si="262"/>
        <v>42.124139999999812</v>
      </c>
      <c r="U614" s="311">
        <f t="shared" ca="1" si="263"/>
        <v>0</v>
      </c>
      <c r="V614" s="306">
        <f t="shared" ca="1" si="264"/>
        <v>1.1559201134237862</v>
      </c>
      <c r="W614" s="304">
        <f t="shared" ca="1" si="265"/>
        <v>40.35223795004751</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0.38633281038002387</v>
      </c>
      <c r="AH614" s="304">
        <f t="shared" ca="1" si="289"/>
        <v>-9.3797937927163098</v>
      </c>
    </row>
    <row r="615" spans="1:34" x14ac:dyDescent="0.2">
      <c r="A615" s="347">
        <f t="shared" ca="1" si="267"/>
        <v>0.1</v>
      </c>
      <c r="B615" s="304">
        <f t="shared" ca="1" si="268"/>
        <v>46.80000000000036</v>
      </c>
      <c r="D615" s="306">
        <f t="shared" ca="1" si="269"/>
        <v>-0.88090205963225399</v>
      </c>
      <c r="E615" s="307">
        <f t="shared" ca="1" si="270"/>
        <v>-0.4540247322172668</v>
      </c>
      <c r="F615" s="304">
        <f t="shared" ca="1" si="271"/>
        <v>0.99102315620237047</v>
      </c>
      <c r="G615" s="306">
        <f t="shared" ca="1" si="272"/>
        <v>11.74551992797295</v>
      </c>
      <c r="H615" s="307">
        <f t="shared" ca="1" si="273"/>
        <v>-125.72902703860147</v>
      </c>
      <c r="I615" s="304">
        <f t="shared" ca="1" si="274"/>
        <v>126.27646446765837</v>
      </c>
      <c r="J615" s="306">
        <f t="shared" ca="1" si="275"/>
        <v>1867.8831777214546</v>
      </c>
      <c r="K615" s="307">
        <f t="shared" ca="1" si="276"/>
        <v>567.70827880986826</v>
      </c>
      <c r="L615" s="304">
        <f t="shared" ca="1" si="261"/>
        <v>1952.2500494158176</v>
      </c>
      <c r="M615" s="306">
        <f t="shared" ca="1" si="277"/>
        <v>-1.477647356878381</v>
      </c>
      <c r="N615" s="304">
        <f t="shared" ca="1" si="278"/>
        <v>-84.66295715779259</v>
      </c>
      <c r="P615" s="310">
        <f t="shared" ca="1" si="279"/>
        <v>23</v>
      </c>
      <c r="Q615" s="304">
        <f t="shared" ca="1" si="280"/>
        <v>0</v>
      </c>
      <c r="R615" s="306">
        <f t="shared" ca="1" si="281"/>
        <v>0</v>
      </c>
      <c r="S615" s="307">
        <f t="shared" ca="1" si="282"/>
        <v>4.2939999999999809</v>
      </c>
      <c r="T615" s="304">
        <f t="shared" ca="1" si="262"/>
        <v>42.124139999999812</v>
      </c>
      <c r="U615" s="311">
        <f t="shared" ca="1" si="263"/>
        <v>0</v>
      </c>
      <c r="V615" s="306">
        <f t="shared" ca="1" si="264"/>
        <v>1.1573752911977486</v>
      </c>
      <c r="W615" s="304">
        <f t="shared" ca="1" si="265"/>
        <v>40.426710500270659</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0.36945035142433014</v>
      </c>
      <c r="AH615" s="304">
        <f t="shared" ca="1" si="289"/>
        <v>-9.3973539706678366</v>
      </c>
    </row>
    <row r="616" spans="1:34" x14ac:dyDescent="0.2">
      <c r="A616" s="347">
        <f t="shared" ca="1" si="267"/>
        <v>0.1</v>
      </c>
      <c r="B616" s="304">
        <f t="shared" ca="1" si="268"/>
        <v>46.900000000000361</v>
      </c>
      <c r="D616" s="306">
        <f t="shared" ca="1" si="269"/>
        <v>-0.87570170754730314</v>
      </c>
      <c r="E616" s="307">
        <f t="shared" ca="1" si="270"/>
        <v>-0.43611750342790678</v>
      </c>
      <c r="F616" s="304">
        <f t="shared" ca="1" si="271"/>
        <v>0.97829032367567281</v>
      </c>
      <c r="G616" s="306">
        <f t="shared" ca="1" si="272"/>
        <v>11.657949757218219</v>
      </c>
      <c r="H616" s="307">
        <f t="shared" ca="1" si="273"/>
        <v>-125.77263878894426</v>
      </c>
      <c r="I616" s="304">
        <f t="shared" ca="1" si="274"/>
        <v>126.3117748290953</v>
      </c>
      <c r="J616" s="306">
        <f t="shared" ca="1" si="275"/>
        <v>1869.0533512057141</v>
      </c>
      <c r="K616" s="307">
        <f t="shared" ca="1" si="276"/>
        <v>555.13319551849099</v>
      </c>
      <c r="L616" s="304">
        <f t="shared" ca="1" si="261"/>
        <v>1949.7521110181883</v>
      </c>
      <c r="M616" s="306">
        <f t="shared" ca="1" si="277"/>
        <v>-1.4783697523914114</v>
      </c>
      <c r="N616" s="304">
        <f t="shared" ca="1" si="278"/>
        <v>-84.704347371828419</v>
      </c>
      <c r="P616" s="310">
        <f t="shared" ca="1" si="279"/>
        <v>23</v>
      </c>
      <c r="Q616" s="304">
        <f t="shared" ca="1" si="280"/>
        <v>0</v>
      </c>
      <c r="R616" s="306">
        <f t="shared" ca="1" si="281"/>
        <v>0</v>
      </c>
      <c r="S616" s="307">
        <f t="shared" ca="1" si="282"/>
        <v>4.2939999999999809</v>
      </c>
      <c r="T616" s="304">
        <f t="shared" ca="1" si="262"/>
        <v>42.124139999999812</v>
      </c>
      <c r="U616" s="311">
        <f t="shared" ca="1" si="263"/>
        <v>0</v>
      </c>
      <c r="V616" s="306">
        <f t="shared" ca="1" si="264"/>
        <v>1.1588327649797556</v>
      </c>
      <c r="W616" s="304">
        <f t="shared" ca="1" si="265"/>
        <v>40.500260014463102</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0.35277403205208557</v>
      </c>
      <c r="AH616" s="304">
        <f t="shared" ca="1" si="289"/>
        <v>-9.4146973684841271</v>
      </c>
    </row>
    <row r="617" spans="1:34" x14ac:dyDescent="0.2">
      <c r="A617" s="347">
        <f t="shared" ca="1" si="267"/>
        <v>0.1</v>
      </c>
      <c r="B617" s="304">
        <f t="shared" ca="1" si="268"/>
        <v>47.000000000000362</v>
      </c>
      <c r="D617" s="306">
        <f t="shared" ca="1" si="269"/>
        <v>-0.87051069881218135</v>
      </c>
      <c r="E617" s="307">
        <f t="shared" ca="1" si="270"/>
        <v>-0.41843201731715496</v>
      </c>
      <c r="F617" s="304">
        <f t="shared" ca="1" si="271"/>
        <v>0.96585414523238244</v>
      </c>
      <c r="G617" s="306">
        <f t="shared" ca="1" si="272"/>
        <v>11.570898687337001</v>
      </c>
      <c r="H617" s="307">
        <f t="shared" ca="1" si="273"/>
        <v>-125.81448199067597</v>
      </c>
      <c r="I617" s="304">
        <f t="shared" ca="1" si="274"/>
        <v>126.34543749188074</v>
      </c>
      <c r="J617" s="306">
        <f t="shared" ca="1" si="275"/>
        <v>1870.2147936279418</v>
      </c>
      <c r="K617" s="307">
        <f t="shared" ca="1" si="276"/>
        <v>542.55383947950997</v>
      </c>
      <c r="L617" s="304">
        <f t="shared" ca="1" si="261"/>
        <v>1947.3233021352059</v>
      </c>
      <c r="M617" s="306">
        <f t="shared" ca="1" si="277"/>
        <v>-1.4790863705732085</v>
      </c>
      <c r="N617" s="304">
        <f t="shared" ca="1" si="278"/>
        <v>-84.745406569167727</v>
      </c>
      <c r="P617" s="310">
        <f t="shared" ca="1" si="279"/>
        <v>23</v>
      </c>
      <c r="Q617" s="304">
        <f t="shared" ca="1" si="280"/>
        <v>0</v>
      </c>
      <c r="R617" s="306">
        <f t="shared" ca="1" si="281"/>
        <v>0</v>
      </c>
      <c r="S617" s="307">
        <f t="shared" ca="1" si="282"/>
        <v>4.2939999999999809</v>
      </c>
      <c r="T617" s="304">
        <f t="shared" ca="1" si="262"/>
        <v>42.124139999999812</v>
      </c>
      <c r="U617" s="311">
        <f t="shared" ca="1" si="263"/>
        <v>0</v>
      </c>
      <c r="V617" s="306">
        <f t="shared" ca="1" si="264"/>
        <v>1.1602925192694309</v>
      </c>
      <c r="W617" s="304">
        <f t="shared" ca="1" si="265"/>
        <v>40.572894316312905</v>
      </c>
      <c r="Y617" s="314" t="str">
        <f t="shared" ca="1" si="283"/>
        <v/>
      </c>
      <c r="Z617" s="315" t="str">
        <f t="shared" ca="1" si="284"/>
        <v/>
      </c>
      <c r="AA617" s="316" t="str">
        <f t="shared" ca="1" si="285"/>
        <v/>
      </c>
      <c r="AC617" s="310">
        <f t="shared" ca="1" si="286"/>
        <v>47.000000000000362</v>
      </c>
      <c r="AD617" s="323">
        <f t="shared" ca="1" si="287"/>
        <v>1870.2147936279418</v>
      </c>
      <c r="AE617" s="324" t="e">
        <f t="shared" ca="1" si="266"/>
        <v>#N/A</v>
      </c>
      <c r="AG617" s="306">
        <f t="shared" ca="1" si="288"/>
        <v>0.33630220966621671</v>
      </c>
      <c r="AH617" s="304">
        <f t="shared" ca="1" si="289"/>
        <v>-9.4318258068149241</v>
      </c>
    </row>
    <row r="618" spans="1:34" x14ac:dyDescent="0.2">
      <c r="A618" s="347">
        <f t="shared" ca="1" si="267"/>
        <v>0.1</v>
      </c>
      <c r="B618" s="304">
        <f t="shared" ca="1" si="268"/>
        <v>47.100000000000364</v>
      </c>
      <c r="D618" s="306">
        <f t="shared" ca="1" si="269"/>
        <v>-0.86532943531651374</v>
      </c>
      <c r="E618" s="307">
        <f t="shared" ca="1" si="270"/>
        <v>-0.40096638925913197</v>
      </c>
      <c r="F618" s="304">
        <f t="shared" ca="1" si="271"/>
        <v>0.95371330961704748</v>
      </c>
      <c r="G618" s="306">
        <f t="shared" ca="1" si="272"/>
        <v>11.48436574380535</v>
      </c>
      <c r="H618" s="307">
        <f t="shared" ca="1" si="273"/>
        <v>-125.85457862960189</v>
      </c>
      <c r="I618" s="304">
        <f t="shared" ca="1" si="274"/>
        <v>126.37747274958514</v>
      </c>
      <c r="J618" s="306">
        <f t="shared" ca="1" si="275"/>
        <v>1871.3675568494989</v>
      </c>
      <c r="K618" s="307">
        <f t="shared" ca="1" si="276"/>
        <v>529.97038644849613</v>
      </c>
      <c r="L618" s="304">
        <f t="shared" ca="1" si="261"/>
        <v>1944.9640467991255</v>
      </c>
      <c r="M618" s="306">
        <f t="shared" ca="1" si="277"/>
        <v>-1.4797972679392861</v>
      </c>
      <c r="N618" s="304">
        <f t="shared" ca="1" si="278"/>
        <v>-84.786137987910948</v>
      </c>
      <c r="P618" s="310">
        <f t="shared" ca="1" si="279"/>
        <v>23</v>
      </c>
      <c r="Q618" s="304">
        <f t="shared" ca="1" si="280"/>
        <v>0</v>
      </c>
      <c r="R618" s="306">
        <f t="shared" ca="1" si="281"/>
        <v>0</v>
      </c>
      <c r="S618" s="307">
        <f t="shared" ca="1" si="282"/>
        <v>4.2939999999999809</v>
      </c>
      <c r="T618" s="304">
        <f t="shared" ca="1" si="262"/>
        <v>42.124139999999812</v>
      </c>
      <c r="U618" s="311">
        <f t="shared" ca="1" si="263"/>
        <v>0</v>
      </c>
      <c r="V618" s="306">
        <f t="shared" ca="1" si="264"/>
        <v>1.1617545387373827</v>
      </c>
      <c r="W618" s="304">
        <f t="shared" ca="1" si="265"/>
        <v>40.644621233209676</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0.32003323693971808</v>
      </c>
      <c r="AH618" s="304">
        <f t="shared" ca="1" si="289"/>
        <v>-9.4487411076649011</v>
      </c>
    </row>
    <row r="619" spans="1:34" x14ac:dyDescent="0.2">
      <c r="A619" s="347">
        <f t="shared" ca="1" si="267"/>
        <v>0.1</v>
      </c>
      <c r="B619" s="304">
        <f t="shared" ca="1" si="268"/>
        <v>47.200000000000365</v>
      </c>
      <c r="D619" s="306">
        <f t="shared" ca="1" si="269"/>
        <v>-0.86015831003094056</v>
      </c>
      <c r="E619" s="307">
        <f t="shared" ca="1" si="270"/>
        <v>-0.38371873391555056</v>
      </c>
      <c r="F619" s="304">
        <f t="shared" ca="1" si="271"/>
        <v>0.94186643696069594</v>
      </c>
      <c r="G619" s="306">
        <f t="shared" ca="1" si="272"/>
        <v>11.398349912802257</v>
      </c>
      <c r="H619" s="307">
        <f t="shared" ca="1" si="273"/>
        <v>-125.89295050299344</v>
      </c>
      <c r="I619" s="304">
        <f t="shared" ca="1" si="274"/>
        <v>126.40790073046794</v>
      </c>
      <c r="J619" s="306">
        <f t="shared" ca="1" si="275"/>
        <v>1872.5116926323292</v>
      </c>
      <c r="K619" s="307">
        <f t="shared" ca="1" si="276"/>
        <v>517.3830099918664</v>
      </c>
      <c r="L619" s="304">
        <f t="shared" ca="1" si="261"/>
        <v>1942.6747586956069</v>
      </c>
      <c r="M619" s="306">
        <f t="shared" ca="1" si="277"/>
        <v>-1.4805025002038672</v>
      </c>
      <c r="N619" s="304">
        <f t="shared" ca="1" si="278"/>
        <v>-84.826544820247889</v>
      </c>
      <c r="P619" s="310">
        <f t="shared" ca="1" si="279"/>
        <v>23</v>
      </c>
      <c r="Q619" s="304">
        <f t="shared" ca="1" si="280"/>
        <v>0</v>
      </c>
      <c r="R619" s="306">
        <f t="shared" ca="1" si="281"/>
        <v>0</v>
      </c>
      <c r="S619" s="307">
        <f t="shared" ca="1" si="282"/>
        <v>4.2939999999999809</v>
      </c>
      <c r="T619" s="304">
        <f t="shared" ca="1" si="262"/>
        <v>42.124139999999812</v>
      </c>
      <c r="U619" s="311">
        <f t="shared" ca="1" si="263"/>
        <v>0</v>
      </c>
      <c r="V619" s="306">
        <f t="shared" ca="1" si="264"/>
        <v>1.1632188082240917</v>
      </c>
      <c r="W619" s="304">
        <f t="shared" ca="1" si="265"/>
        <v>40.71544859418205</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0.3039654623840633</v>
      </c>
      <c r="AH619" s="304">
        <f t="shared" ca="1" si="289"/>
        <v>-9.4654450939007582</v>
      </c>
    </row>
    <row r="620" spans="1:34" x14ac:dyDescent="0.2">
      <c r="A620" s="347">
        <f t="shared" ca="1" si="267"/>
        <v>0.1</v>
      </c>
      <c r="B620" s="304">
        <f t="shared" ca="1" si="268"/>
        <v>47.300000000000367</v>
      </c>
      <c r="D620" s="306">
        <f t="shared" ca="1" si="269"/>
        <v>-0.85499770710782119</v>
      </c>
      <c r="E620" s="307">
        <f t="shared" ca="1" si="270"/>
        <v>-0.36668716572721038</v>
      </c>
      <c r="F620" s="304">
        <f t="shared" ca="1" si="271"/>
        <v>0.93031207488062095</v>
      </c>
      <c r="G620" s="306">
        <f t="shared" ca="1" si="272"/>
        <v>11.312850142091474</v>
      </c>
      <c r="H620" s="307">
        <f t="shared" ca="1" si="273"/>
        <v>-125.92961921956616</v>
      </c>
      <c r="I620" s="304">
        <f t="shared" ca="1" si="274"/>
        <v>126.43674139712058</v>
      </c>
      <c r="J620" s="306">
        <f t="shared" ca="1" si="275"/>
        <v>1873.647252635074</v>
      </c>
      <c r="K620" s="307">
        <f t="shared" ca="1" si="276"/>
        <v>504.79188150573844</v>
      </c>
      <c r="L620" s="304">
        <f t="shared" ca="1" si="261"/>
        <v>1940.4558410180491</v>
      </c>
      <c r="M620" s="306">
        <f t="shared" ca="1" si="277"/>
        <v>-1.4812021222953393</v>
      </c>
      <c r="N620" s="304">
        <f t="shared" ca="1" si="278"/>
        <v>-84.866630213343356</v>
      </c>
      <c r="P620" s="310">
        <f t="shared" ca="1" si="279"/>
        <v>23</v>
      </c>
      <c r="Q620" s="304">
        <f t="shared" ca="1" si="280"/>
        <v>0</v>
      </c>
      <c r="R620" s="306">
        <f t="shared" ca="1" si="281"/>
        <v>0</v>
      </c>
      <c r="S620" s="307">
        <f t="shared" ca="1" si="282"/>
        <v>4.2939999999999809</v>
      </c>
      <c r="T620" s="304">
        <f t="shared" ca="1" si="262"/>
        <v>42.124139999999812</v>
      </c>
      <c r="U620" s="311">
        <f t="shared" ca="1" si="263"/>
        <v>0</v>
      </c>
      <c r="V620" s="306">
        <f t="shared" ca="1" si="264"/>
        <v>1.1646853127387977</v>
      </c>
      <c r="W620" s="304">
        <f t="shared" ca="1" si="265"/>
        <v>40.785384227888905</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0.28809723090308559</v>
      </c>
      <c r="AH620" s="304">
        <f t="shared" ca="1" si="289"/>
        <v>-9.4819395887708975</v>
      </c>
    </row>
    <row r="621" spans="1:34" x14ac:dyDescent="0.2">
      <c r="A621" s="347">
        <f t="shared" ca="1" si="267"/>
        <v>0.1</v>
      </c>
      <c r="B621" s="304">
        <f t="shared" ca="1" si="268"/>
        <v>47.400000000000368</v>
      </c>
      <c r="D621" s="306">
        <f t="shared" ca="1" si="269"/>
        <v>-0.84984800198233579</v>
      </c>
      <c r="E621" s="307">
        <f t="shared" ca="1" si="270"/>
        <v>-0.34986979939264629</v>
      </c>
      <c r="F621" s="304">
        <f t="shared" ca="1" si="271"/>
        <v>0.91904869457522154</v>
      </c>
      <c r="G621" s="306">
        <f t="shared" ca="1" si="272"/>
        <v>11.22786534189324</v>
      </c>
      <c r="H621" s="307">
        <f t="shared" ca="1" si="273"/>
        <v>-125.96460619950543</v>
      </c>
      <c r="I621" s="304">
        <f t="shared" ca="1" si="274"/>
        <v>126.46401454616316</v>
      </c>
      <c r="J621" s="306">
        <f t="shared" ca="1" si="275"/>
        <v>1874.7742884092731</v>
      </c>
      <c r="K621" s="307">
        <f t="shared" ca="1" si="276"/>
        <v>492.19717023478489</v>
      </c>
      <c r="L621" s="304">
        <f t="shared" ca="1" si="261"/>
        <v>1938.3076863252713</v>
      </c>
      <c r="M621" s="306">
        <f t="shared" ca="1" si="277"/>
        <v>-1.4818961883713586</v>
      </c>
      <c r="N621" s="304">
        <f t="shared" ca="1" si="278"/>
        <v>-84.906397270202476</v>
      </c>
      <c r="P621" s="310">
        <f t="shared" ca="1" si="279"/>
        <v>23</v>
      </c>
      <c r="Q621" s="304">
        <f t="shared" ca="1" si="280"/>
        <v>0</v>
      </c>
      <c r="R621" s="306">
        <f t="shared" ca="1" si="281"/>
        <v>0</v>
      </c>
      <c r="S621" s="307">
        <f t="shared" ca="1" si="282"/>
        <v>4.2939999999999809</v>
      </c>
      <c r="T621" s="304">
        <f t="shared" ca="1" si="262"/>
        <v>42.124139999999812</v>
      </c>
      <c r="U621" s="311">
        <f t="shared" ca="1" si="263"/>
        <v>0</v>
      </c>
      <c r="V621" s="306">
        <f t="shared" ca="1" si="264"/>
        <v>1.1661540374583756</v>
      </c>
      <c r="W621" s="304">
        <f t="shared" ca="1" si="265"/>
        <v>40.854435960663338</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0.27242688433240403</v>
      </c>
      <c r="AH621" s="304">
        <f t="shared" ca="1" si="289"/>
        <v>-9.4982264154376068</v>
      </c>
    </row>
    <row r="622" spans="1:34" x14ac:dyDescent="0.2">
      <c r="A622" s="347">
        <f t="shared" ca="1" si="267"/>
        <v>0.1</v>
      </c>
      <c r="B622" s="304">
        <f t="shared" ca="1" si="268"/>
        <v>47.500000000000369</v>
      </c>
      <c r="D622" s="306">
        <f t="shared" ca="1" si="269"/>
        <v>-0.84470956147393472</v>
      </c>
      <c r="E622" s="307">
        <f t="shared" ca="1" si="270"/>
        <v>-0.33326475033415726</v>
      </c>
      <c r="F622" s="304">
        <f t="shared" ca="1" si="271"/>
        <v>0.90807468693977766</v>
      </c>
      <c r="G622" s="306">
        <f t="shared" ca="1" si="272"/>
        <v>11.143394385745847</v>
      </c>
      <c r="H622" s="307">
        <f t="shared" ca="1" si="273"/>
        <v>-125.99793267453884</v>
      </c>
      <c r="I622" s="304">
        <f t="shared" ca="1" si="274"/>
        <v>126.4897398079935</v>
      </c>
      <c r="J622" s="306">
        <f t="shared" ca="1" si="275"/>
        <v>1875.892851395655</v>
      </c>
      <c r="K622" s="307">
        <f t="shared" ca="1" si="276"/>
        <v>479.59904329108269</v>
      </c>
      <c r="L622" s="304">
        <f t="shared" ca="1" si="261"/>
        <v>1936.230676402748</v>
      </c>
      <c r="M622" s="306">
        <f t="shared" ca="1" si="277"/>
        <v>-1.4825847518336144</v>
      </c>
      <c r="N622" s="304">
        <f t="shared" ca="1" si="278"/>
        <v>-84.945849050516642</v>
      </c>
      <c r="P622" s="310">
        <f t="shared" ca="1" si="279"/>
        <v>23</v>
      </c>
      <c r="Q622" s="304">
        <f t="shared" ca="1" si="280"/>
        <v>0</v>
      </c>
      <c r="R622" s="306">
        <f t="shared" ca="1" si="281"/>
        <v>0</v>
      </c>
      <c r="S622" s="307">
        <f t="shared" ca="1" si="282"/>
        <v>4.2939999999999809</v>
      </c>
      <c r="T622" s="304">
        <f t="shared" ca="1" si="262"/>
        <v>42.124139999999812</v>
      </c>
      <c r="U622" s="311">
        <f t="shared" ca="1" si="263"/>
        <v>0</v>
      </c>
      <c r="V622" s="306">
        <f t="shared" ca="1" si="264"/>
        <v>1.1676249677262076</v>
      </c>
      <c r="W622" s="304">
        <f t="shared" ca="1" si="265"/>
        <v>40.922611614608648</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0.2569527619646923</v>
      </c>
      <c r="AH622" s="304">
        <f t="shared" ca="1" si="289"/>
        <v>-9.5143073965215468</v>
      </c>
    </row>
    <row r="623" spans="1:34" x14ac:dyDescent="0.2">
      <c r="A623" s="347">
        <f t="shared" ca="1" si="267"/>
        <v>0.1</v>
      </c>
      <c r="B623" s="304">
        <f t="shared" ca="1" si="268"/>
        <v>47.600000000000371</v>
      </c>
      <c r="D623" s="306">
        <f t="shared" ca="1" si="269"/>
        <v>-0.839582743888036</v>
      </c>
      <c r="E623" s="307">
        <f t="shared" ca="1" si="270"/>
        <v>-0.31687013515145956</v>
      </c>
      <c r="F623" s="304">
        <f t="shared" ca="1" si="271"/>
        <v>0.89738835873074907</v>
      </c>
      <c r="G623" s="306">
        <f t="shared" ca="1" si="272"/>
        <v>11.059436111357043</v>
      </c>
      <c r="H623" s="307">
        <f t="shared" ca="1" si="273"/>
        <v>-126.02961968805398</v>
      </c>
      <c r="I623" s="304">
        <f t="shared" ca="1" si="274"/>
        <v>126.51393664658733</v>
      </c>
      <c r="J623" s="306">
        <f t="shared" ca="1" si="275"/>
        <v>1877.0029929205102</v>
      </c>
      <c r="K623" s="307">
        <f t="shared" ca="1" si="276"/>
        <v>466.99766567295308</v>
      </c>
      <c r="L623" s="304">
        <f t="shared" ca="1" si="261"/>
        <v>1934.2251821275981</v>
      </c>
      <c r="M623" s="306">
        <f t="shared" ca="1" si="277"/>
        <v>-1.4832678653422564</v>
      </c>
      <c r="N623" s="304">
        <f t="shared" ca="1" si="278"/>
        <v>-84.984988571490206</v>
      </c>
      <c r="P623" s="310">
        <f t="shared" ca="1" si="279"/>
        <v>23</v>
      </c>
      <c r="Q623" s="304">
        <f t="shared" ca="1" si="280"/>
        <v>0</v>
      </c>
      <c r="R623" s="306">
        <f t="shared" ca="1" si="281"/>
        <v>0</v>
      </c>
      <c r="S623" s="307">
        <f t="shared" ca="1" si="282"/>
        <v>4.2939999999999809</v>
      </c>
      <c r="T623" s="304">
        <f t="shared" ca="1" si="262"/>
        <v>42.124139999999812</v>
      </c>
      <c r="U623" s="311">
        <f t="shared" ca="1" si="263"/>
        <v>0</v>
      </c>
      <c r="V623" s="306">
        <f t="shared" ca="1" si="264"/>
        <v>1.1690980890510543</v>
      </c>
      <c r="W623" s="304">
        <f t="shared" ca="1" si="265"/>
        <v>40.989919005746003</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0.24167320106102785</v>
      </c>
      <c r="AH623" s="304">
        <f t="shared" ca="1" si="289"/>
        <v>-9.5301843536583206</v>
      </c>
    </row>
    <row r="624" spans="1:34" x14ac:dyDescent="0.2">
      <c r="A624" s="347">
        <f t="shared" ca="1" si="267"/>
        <v>0.1</v>
      </c>
      <c r="B624" s="304">
        <f t="shared" ca="1" si="268"/>
        <v>47.700000000000372</v>
      </c>
      <c r="D624" s="306">
        <f t="shared" ca="1" si="269"/>
        <v>-0.83446789911799302</v>
      </c>
      <c r="E624" s="307">
        <f t="shared" ca="1" si="270"/>
        <v>-0.30068407206292669</v>
      </c>
      <c r="F624" s="304">
        <f t="shared" ca="1" si="271"/>
        <v>0.88698792880779398</v>
      </c>
      <c r="G624" s="306">
        <f t="shared" ca="1" si="272"/>
        <v>10.975989321445244</v>
      </c>
      <c r="H624" s="307">
        <f t="shared" ca="1" si="273"/>
        <v>-126.05968809526027</v>
      </c>
      <c r="I624" s="304">
        <f t="shared" ca="1" si="274"/>
        <v>126.53662435934817</v>
      </c>
      <c r="J624" s="306">
        <f t="shared" ca="1" si="275"/>
        <v>1878.1047641921502</v>
      </c>
      <c r="K624" s="307">
        <f t="shared" ca="1" si="276"/>
        <v>454.39320028378734</v>
      </c>
      <c r="L624" s="304">
        <f t="shared" ca="1" si="261"/>
        <v>1932.2915633375296</v>
      </c>
      <c r="M624" s="306">
        <f t="shared" ca="1" si="277"/>
        <v>-1.4839455808300015</v>
      </c>
      <c r="N624" s="304">
        <f t="shared" ca="1" si="278"/>
        <v>-85.023818808648642</v>
      </c>
      <c r="P624" s="310">
        <f t="shared" ca="1" si="279"/>
        <v>23</v>
      </c>
      <c r="Q624" s="304">
        <f t="shared" ca="1" si="280"/>
        <v>0</v>
      </c>
      <c r="R624" s="306">
        <f t="shared" ca="1" si="281"/>
        <v>0</v>
      </c>
      <c r="S624" s="307">
        <f t="shared" ca="1" si="282"/>
        <v>4.2939999999999809</v>
      </c>
      <c r="T624" s="304">
        <f t="shared" ca="1" si="262"/>
        <v>42.124139999999812</v>
      </c>
      <c r="U624" s="311">
        <f t="shared" ca="1" si="263"/>
        <v>0</v>
      </c>
      <c r="V624" s="306">
        <f t="shared" ca="1" si="264"/>
        <v>1.1705733871059139</v>
      </c>
      <c r="W624" s="304">
        <f t="shared" ca="1" si="265"/>
        <v>41.056365942212608</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0.22658653734845657</v>
      </c>
      <c r="AH624" s="304">
        <f t="shared" ca="1" si="289"/>
        <v>-9.5458591070671126</v>
      </c>
    </row>
    <row r="625" spans="1:34" x14ac:dyDescent="0.2">
      <c r="A625" s="347">
        <f t="shared" ca="1" si="267"/>
        <v>0.1</v>
      </c>
      <c r="B625" s="304">
        <f t="shared" ca="1" si="268"/>
        <v>47.800000000000374</v>
      </c>
      <c r="D625" s="306">
        <f t="shared" ca="1" si="269"/>
        <v>-0.82936536874719013</v>
      </c>
      <c r="E625" s="307">
        <f t="shared" ca="1" si="270"/>
        <v>-0.28470468133482463</v>
      </c>
      <c r="F625" s="304">
        <f t="shared" ca="1" si="271"/>
        <v>0.87687152448413264</v>
      </c>
      <c r="G625" s="306">
        <f t="shared" ca="1" si="272"/>
        <v>10.893052784570525</v>
      </c>
      <c r="H625" s="307">
        <f t="shared" ca="1" si="273"/>
        <v>-126.08815856339375</v>
      </c>
      <c r="I625" s="304">
        <f t="shared" ca="1" si="274"/>
        <v>126.55782207700544</v>
      </c>
      <c r="J625" s="306">
        <f t="shared" ca="1" si="275"/>
        <v>1879.1982162974509</v>
      </c>
      <c r="K625" s="307">
        <f t="shared" ca="1" si="276"/>
        <v>441.78580795085463</v>
      </c>
      <c r="L625" s="304">
        <f t="shared" ca="1" si="261"/>
        <v>1930.4301687039369</v>
      </c>
      <c r="M625" s="306">
        <f t="shared" ca="1" si="277"/>
        <v>-1.4846179495159193</v>
      </c>
      <c r="N625" s="304">
        <f t="shared" ca="1" si="278"/>
        <v>-85.062342696628491</v>
      </c>
      <c r="P625" s="310">
        <f t="shared" ca="1" si="279"/>
        <v>23</v>
      </c>
      <c r="Q625" s="304">
        <f t="shared" ca="1" si="280"/>
        <v>0</v>
      </c>
      <c r="R625" s="306">
        <f t="shared" ca="1" si="281"/>
        <v>0</v>
      </c>
      <c r="S625" s="307">
        <f t="shared" ca="1" si="282"/>
        <v>4.2939999999999809</v>
      </c>
      <c r="T625" s="304">
        <f t="shared" ca="1" si="262"/>
        <v>42.124139999999812</v>
      </c>
      <c r="U625" s="311">
        <f t="shared" ca="1" si="263"/>
        <v>0</v>
      </c>
      <c r="V625" s="306">
        <f t="shared" ca="1" si="264"/>
        <v>1.1720508477268849</v>
      </c>
      <c r="W625" s="304">
        <f t="shared" ca="1" si="265"/>
        <v>41.12196022251004</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0.21169110550406245</v>
      </c>
      <c r="AH625" s="304">
        <f t="shared" ca="1" si="289"/>
        <v>-9.5613334751310646</v>
      </c>
    </row>
    <row r="626" spans="1:34" x14ac:dyDescent="0.2">
      <c r="A626" s="347">
        <f t="shared" ca="1" si="267"/>
        <v>0.1</v>
      </c>
      <c r="B626" s="304">
        <f t="shared" ca="1" si="268"/>
        <v>47.900000000000375</v>
      </c>
      <c r="D626" s="306">
        <f t="shared" ca="1" si="269"/>
        <v>-0.82427548615130075</v>
      </c>
      <c r="E626" s="307">
        <f t="shared" ca="1" si="270"/>
        <v>-0.26893008569853016</v>
      </c>
      <c r="F626" s="304">
        <f t="shared" ca="1" si="271"/>
        <v>0.86703717801705715</v>
      </c>
      <c r="G626" s="306">
        <f t="shared" ca="1" si="272"/>
        <v>10.810625235955396</v>
      </c>
      <c r="H626" s="307">
        <f t="shared" ca="1" si="273"/>
        <v>-126.1150515719636</v>
      </c>
      <c r="I626" s="304">
        <f t="shared" ca="1" si="274"/>
        <v>126.57754876355962</v>
      </c>
      <c r="J626" s="306">
        <f t="shared" ca="1" si="275"/>
        <v>1880.2834001984772</v>
      </c>
      <c r="K626" s="307">
        <f t="shared" ca="1" si="276"/>
        <v>429.17564744408674</v>
      </c>
      <c r="L626" s="304">
        <f t="shared" ca="1" si="261"/>
        <v>1928.6413356093449</v>
      </c>
      <c r="M626" s="306">
        <f t="shared" ca="1" si="277"/>
        <v>-1.4852850219189127</v>
      </c>
      <c r="N626" s="304">
        <f t="shared" ca="1" si="278"/>
        <v>-85.100563129949663</v>
      </c>
      <c r="P626" s="310">
        <f t="shared" ca="1" si="279"/>
        <v>23</v>
      </c>
      <c r="Q626" s="304">
        <f t="shared" ca="1" si="280"/>
        <v>0</v>
      </c>
      <c r="R626" s="306">
        <f t="shared" ca="1" si="281"/>
        <v>0</v>
      </c>
      <c r="S626" s="307">
        <f t="shared" ca="1" si="282"/>
        <v>4.2939999999999809</v>
      </c>
      <c r="T626" s="304">
        <f t="shared" ca="1" si="262"/>
        <v>42.124139999999812</v>
      </c>
      <c r="U626" s="311">
        <f t="shared" ca="1" si="263"/>
        <v>0</v>
      </c>
      <c r="V626" s="306">
        <f t="shared" ca="1" si="264"/>
        <v>1.1735304569120211</v>
      </c>
      <c r="W626" s="304">
        <f t="shared" ca="1" si="265"/>
        <v>41.18670963380179</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0.19698523962573233</v>
      </c>
      <c r="AH626" s="304">
        <f t="shared" ca="1" si="289"/>
        <v>-9.5766092739893391</v>
      </c>
    </row>
    <row r="627" spans="1:34" x14ac:dyDescent="0.2">
      <c r="A627" s="347">
        <f t="shared" ca="1" si="267"/>
        <v>0.1</v>
      </c>
      <c r="B627" s="304">
        <f t="shared" ca="1" si="268"/>
        <v>48.000000000000377</v>
      </c>
      <c r="D627" s="306">
        <f t="shared" ca="1" si="269"/>
        <v>-0.81919857660058537</v>
      </c>
      <c r="E627" s="307">
        <f t="shared" ca="1" si="270"/>
        <v>-0.2533584107560003</v>
      </c>
      <c r="F627" s="304">
        <f t="shared" ca="1" si="271"/>
        <v>0.85748282327124858</v>
      </c>
      <c r="G627" s="306">
        <f t="shared" ca="1" si="272"/>
        <v>10.728705378295338</v>
      </c>
      <c r="H627" s="307">
        <f t="shared" ca="1" si="273"/>
        <v>-126.14038741303921</v>
      </c>
      <c r="I627" s="304">
        <f t="shared" ca="1" si="274"/>
        <v>126.59582321627315</v>
      </c>
      <c r="J627" s="306">
        <f t="shared" ca="1" si="275"/>
        <v>1881.3603667291898</v>
      </c>
      <c r="K627" s="307">
        <f t="shared" ca="1" si="276"/>
        <v>416.56287549483659</v>
      </c>
      <c r="L627" s="304">
        <f t="shared" ca="1" si="261"/>
        <v>1926.9253900293904</v>
      </c>
      <c r="M627" s="306">
        <f t="shared" ca="1" si="277"/>
        <v>-1.4859468478708946</v>
      </c>
      <c r="N627" s="304">
        <f t="shared" ca="1" si="278"/>
        <v>-85.138482963770457</v>
      </c>
      <c r="P627" s="310">
        <f t="shared" ca="1" si="279"/>
        <v>23</v>
      </c>
      <c r="Q627" s="304">
        <f t="shared" ca="1" si="280"/>
        <v>0</v>
      </c>
      <c r="R627" s="306">
        <f t="shared" ca="1" si="281"/>
        <v>0</v>
      </c>
      <c r="S627" s="307">
        <f t="shared" ca="1" si="282"/>
        <v>4.2939999999999809</v>
      </c>
      <c r="T627" s="304">
        <f t="shared" ca="1" si="262"/>
        <v>42.124139999999812</v>
      </c>
      <c r="U627" s="311">
        <f t="shared" ca="1" si="263"/>
        <v>0</v>
      </c>
      <c r="V627" s="306">
        <f t="shared" ca="1" si="264"/>
        <v>1.1750122008201827</v>
      </c>
      <c r="W627" s="304">
        <f t="shared" ca="1" si="265"/>
        <v>41.250621950259557</v>
      </c>
      <c r="Y627" s="314" t="str">
        <f t="shared" ca="1" si="283"/>
        <v/>
      </c>
      <c r="Z627" s="315" t="str">
        <f t="shared" ca="1" si="284"/>
        <v/>
      </c>
      <c r="AA627" s="316" t="str">
        <f t="shared" ca="1" si="285"/>
        <v/>
      </c>
      <c r="AC627" s="310">
        <f t="shared" ca="1" si="286"/>
        <v>48.000000000000377</v>
      </c>
      <c r="AD627" s="323">
        <f t="shared" ca="1" si="287"/>
        <v>1881.3603667291898</v>
      </c>
      <c r="AE627" s="324" t="e">
        <f t="shared" ca="1" si="266"/>
        <v>#N/A</v>
      </c>
      <c r="AG627" s="306">
        <f t="shared" ca="1" si="288"/>
        <v>0.18246727368981652</v>
      </c>
      <c r="AH627" s="304">
        <f t="shared" ca="1" si="289"/>
        <v>-9.5916883171406546</v>
      </c>
    </row>
    <row r="628" spans="1:34" x14ac:dyDescent="0.2">
      <c r="A628" s="347">
        <f t="shared" ca="1" si="267"/>
        <v>0.1</v>
      </c>
      <c r="B628" s="304">
        <f t="shared" ca="1" si="268"/>
        <v>48.100000000000378</v>
      </c>
      <c r="D628" s="306">
        <f t="shared" ca="1" si="269"/>
        <v>-0.81413495736223929</v>
      </c>
      <c r="E628" s="307">
        <f t="shared" ca="1" si="270"/>
        <v>-0.23798778537359233</v>
      </c>
      <c r="F628" s="304">
        <f t="shared" ca="1" si="271"/>
        <v>0.84820629258821356</v>
      </c>
      <c r="G628" s="306">
        <f t="shared" ca="1" si="272"/>
        <v>10.647291882559115</v>
      </c>
      <c r="H628" s="307">
        <f t="shared" ca="1" si="273"/>
        <v>-126.16418619157656</v>
      </c>
      <c r="I628" s="304">
        <f t="shared" ca="1" si="274"/>
        <v>126.61266406570556</v>
      </c>
      <c r="J628" s="306">
        <f t="shared" ca="1" si="275"/>
        <v>1882.4291665922324</v>
      </c>
      <c r="K628" s="307">
        <f t="shared" ca="1" si="276"/>
        <v>403.94764681460578</v>
      </c>
      <c r="L628" s="304">
        <f t="shared" ca="1" si="261"/>
        <v>1925.2826464195286</v>
      </c>
      <c r="M628" s="306">
        <f t="shared" ca="1" si="277"/>
        <v>-1.4866034765296734</v>
      </c>
      <c r="N628" s="304">
        <f t="shared" ca="1" si="278"/>
        <v>-85.176105014625819</v>
      </c>
      <c r="P628" s="310">
        <f t="shared" ca="1" si="279"/>
        <v>23</v>
      </c>
      <c r="Q628" s="304">
        <f t="shared" ca="1" si="280"/>
        <v>0</v>
      </c>
      <c r="R628" s="306">
        <f t="shared" ca="1" si="281"/>
        <v>0</v>
      </c>
      <c r="S628" s="307">
        <f t="shared" ca="1" si="282"/>
        <v>4.2939999999999809</v>
      </c>
      <c r="T628" s="304">
        <f t="shared" ca="1" si="262"/>
        <v>42.124139999999812</v>
      </c>
      <c r="U628" s="311">
        <f t="shared" ca="1" si="263"/>
        <v>0</v>
      </c>
      <c r="V628" s="306">
        <f t="shared" ca="1" si="264"/>
        <v>1.1764960657698862</v>
      </c>
      <c r="W628" s="304">
        <f t="shared" ca="1" si="265"/>
        <v>41.313704931457103</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0.16813554199590364</v>
      </c>
      <c r="AH628" s="304">
        <f t="shared" ca="1" si="289"/>
        <v>-9.6065724150581602</v>
      </c>
    </row>
    <row r="629" spans="1:34" x14ac:dyDescent="0.2">
      <c r="A629" s="347">
        <f t="shared" ca="1" si="267"/>
        <v>0.1</v>
      </c>
      <c r="B629" s="304">
        <f t="shared" ca="1" si="268"/>
        <v>48.200000000000379</v>
      </c>
      <c r="D629" s="306">
        <f t="shared" ca="1" si="269"/>
        <v>-0.80908493780269808</v>
      </c>
      <c r="E629" s="307">
        <f t="shared" ca="1" si="270"/>
        <v>-0.2228163420645366</v>
      </c>
      <c r="F629" s="304">
        <f t="shared" ca="1" si="271"/>
        <v>0.83920531389536401</v>
      </c>
      <c r="G629" s="306">
        <f t="shared" ca="1" si="272"/>
        <v>10.566383388778846</v>
      </c>
      <c r="H629" s="307">
        <f t="shared" ca="1" si="273"/>
        <v>-126.18646782578301</v>
      </c>
      <c r="I629" s="304">
        <f t="shared" ca="1" si="274"/>
        <v>126.62808977579198</v>
      </c>
      <c r="J629" s="306">
        <f t="shared" ca="1" si="275"/>
        <v>1883.4898503557993</v>
      </c>
      <c r="K629" s="307">
        <f t="shared" ca="1" si="276"/>
        <v>391.33011411373781</v>
      </c>
      <c r="L629" s="304">
        <f t="shared" ca="1" si="261"/>
        <v>1923.7134076066482</v>
      </c>
      <c r="M629" s="306">
        <f t="shared" ca="1" si="277"/>
        <v>-1.4872549563915503</v>
      </c>
      <c r="N629" s="304">
        <f t="shared" ca="1" si="278"/>
        <v>-85.213432061149135</v>
      </c>
      <c r="P629" s="310">
        <f t="shared" ca="1" si="279"/>
        <v>23</v>
      </c>
      <c r="Q629" s="304">
        <f t="shared" ca="1" si="280"/>
        <v>0</v>
      </c>
      <c r="R629" s="306">
        <f t="shared" ca="1" si="281"/>
        <v>0</v>
      </c>
      <c r="S629" s="307">
        <f t="shared" ca="1" si="282"/>
        <v>4.2939999999999809</v>
      </c>
      <c r="T629" s="304">
        <f t="shared" ca="1" si="262"/>
        <v>42.124139999999812</v>
      </c>
      <c r="U629" s="311">
        <f t="shared" ca="1" si="263"/>
        <v>0</v>
      </c>
      <c r="V629" s="306">
        <f t="shared" ca="1" si="264"/>
        <v>1.1779820382381503</v>
      </c>
      <c r="W629" s="304">
        <f t="shared" ca="1" si="265"/>
        <v>41.375966320811607</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0.15398837959898337</v>
      </c>
      <c r="AH629" s="304">
        <f t="shared" ca="1" si="289"/>
        <v>-9.6212633748153902</v>
      </c>
    </row>
    <row r="630" spans="1:34" x14ac:dyDescent="0.2">
      <c r="A630" s="347">
        <f t="shared" ca="1" si="267"/>
        <v>0.1</v>
      </c>
      <c r="B630" s="304">
        <f t="shared" ca="1" si="268"/>
        <v>48.300000000000381</v>
      </c>
      <c r="D630" s="306">
        <f t="shared" ca="1" si="269"/>
        <v>-0.80404881948989548</v>
      </c>
      <c r="E630" s="307">
        <f t="shared" ca="1" si="270"/>
        <v>-0.20784221736003872</v>
      </c>
      <c r="F630" s="304">
        <f t="shared" ca="1" si="271"/>
        <v>0.83047750808810716</v>
      </c>
      <c r="G630" s="306">
        <f t="shared" ca="1" si="272"/>
        <v>10.485978506829856</v>
      </c>
      <c r="H630" s="307">
        <f t="shared" ca="1" si="273"/>
        <v>-126.20725204751902</v>
      </c>
      <c r="I630" s="304">
        <f t="shared" ca="1" si="274"/>
        <v>126.64211864396336</v>
      </c>
      <c r="J630" s="306">
        <f t="shared" ca="1" si="275"/>
        <v>1884.5424684505797</v>
      </c>
      <c r="K630" s="307">
        <f t="shared" ca="1" si="276"/>
        <v>378.71042812007272</v>
      </c>
      <c r="L630" s="304">
        <f t="shared" ca="1" si="261"/>
        <v>1922.2179646857671</v>
      </c>
      <c r="M630" s="306">
        <f t="shared" ca="1" si="277"/>
        <v>-1.4879013353036386</v>
      </c>
      <c r="N630" s="304">
        <f t="shared" ca="1" si="278"/>
        <v>-85.250466844778046</v>
      </c>
      <c r="P630" s="310">
        <f t="shared" ca="1" si="279"/>
        <v>23</v>
      </c>
      <c r="Q630" s="304">
        <f t="shared" ca="1" si="280"/>
        <v>0</v>
      </c>
      <c r="R630" s="306">
        <f t="shared" ca="1" si="281"/>
        <v>0</v>
      </c>
      <c r="S630" s="307">
        <f t="shared" ca="1" si="282"/>
        <v>4.2939999999999809</v>
      </c>
      <c r="T630" s="304">
        <f t="shared" ca="1" si="262"/>
        <v>42.124139999999812</v>
      </c>
      <c r="U630" s="311">
        <f t="shared" ca="1" si="263"/>
        <v>0</v>
      </c>
      <c r="V630" s="306">
        <f t="shared" ca="1" si="264"/>
        <v>1.1794701048593401</v>
      </c>
      <c r="W630" s="304">
        <f t="shared" ca="1" si="265"/>
        <v>41.437413844071209</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0.14002412272909659</v>
      </c>
      <c r="AH630" s="304">
        <f t="shared" ca="1" si="289"/>
        <v>-9.6357629997232852</v>
      </c>
    </row>
    <row r="631" spans="1:34" x14ac:dyDescent="0.2">
      <c r="A631" s="347">
        <f t="shared" ca="1" si="267"/>
        <v>0.1</v>
      </c>
      <c r="B631" s="304">
        <f t="shared" ca="1" si="268"/>
        <v>48.400000000000382</v>
      </c>
      <c r="D631" s="306">
        <f t="shared" ca="1" si="269"/>
        <v>-0.79902689629540147</v>
      </c>
      <c r="E631" s="307">
        <f t="shared" ca="1" si="270"/>
        <v>-0.19306355216936488</v>
      </c>
      <c r="F631" s="304">
        <f t="shared" ca="1" si="271"/>
        <v>0.82202038671782063</v>
      </c>
      <c r="G631" s="306">
        <f t="shared" ca="1" si="272"/>
        <v>10.406075817200316</v>
      </c>
      <c r="H631" s="307">
        <f t="shared" ca="1" si="273"/>
        <v>-126.22655840273596</v>
      </c>
      <c r="I631" s="304">
        <f t="shared" ca="1" si="274"/>
        <v>126.65476880130741</v>
      </c>
      <c r="J631" s="306">
        <f t="shared" ca="1" si="275"/>
        <v>1885.5870711667812</v>
      </c>
      <c r="K631" s="307">
        <f t="shared" ca="1" si="276"/>
        <v>366.08873759756</v>
      </c>
      <c r="L631" s="304">
        <f t="shared" ca="1" si="261"/>
        <v>1920.7965969219895</v>
      </c>
      <c r="M631" s="306">
        <f t="shared" ca="1" si="277"/>
        <v>-1.4885426604759098</v>
      </c>
      <c r="N631" s="304">
        <f t="shared" ca="1" si="278"/>
        <v>-85.287212070444681</v>
      </c>
      <c r="P631" s="310">
        <f t="shared" ca="1" si="279"/>
        <v>23</v>
      </c>
      <c r="Q631" s="304">
        <f t="shared" ca="1" si="280"/>
        <v>0</v>
      </c>
      <c r="R631" s="306">
        <f t="shared" ca="1" si="281"/>
        <v>0</v>
      </c>
      <c r="S631" s="307">
        <f t="shared" ca="1" si="282"/>
        <v>4.2939999999999809</v>
      </c>
      <c r="T631" s="304">
        <f t="shared" ca="1" si="262"/>
        <v>42.124139999999812</v>
      </c>
      <c r="U631" s="311">
        <f t="shared" ca="1" si="263"/>
        <v>0</v>
      </c>
      <c r="V631" s="306">
        <f t="shared" ca="1" si="264"/>
        <v>1.1809602524240093</v>
      </c>
      <c r="W631" s="304">
        <f t="shared" ca="1" si="265"/>
        <v>41.498055207848296</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0.12624110919876763</v>
      </c>
      <c r="AH631" s="304">
        <f t="shared" ca="1" si="289"/>
        <v>-9.6500730889779671</v>
      </c>
    </row>
    <row r="632" spans="1:34" x14ac:dyDescent="0.2">
      <c r="A632" s="347">
        <f t="shared" ca="1" si="267"/>
        <v>0.1</v>
      </c>
      <c r="B632" s="304">
        <f t="shared" ca="1" si="268"/>
        <v>48.500000000000384</v>
      </c>
      <c r="D632" s="306">
        <f t="shared" ca="1" si="269"/>
        <v>-0.79401945449642197</v>
      </c>
      <c r="E632" s="307">
        <f t="shared" ca="1" si="270"/>
        <v>-0.17847849212899902</v>
      </c>
      <c r="F632" s="304">
        <f t="shared" ca="1" si="271"/>
        <v>0.81383135001758</v>
      </c>
      <c r="G632" s="306">
        <f t="shared" ca="1" si="272"/>
        <v>10.326673871750673</v>
      </c>
      <c r="H632" s="307">
        <f t="shared" ca="1" si="273"/>
        <v>-126.24440625194886</v>
      </c>
      <c r="I632" s="304">
        <f t="shared" ca="1" si="274"/>
        <v>126.66605821276907</v>
      </c>
      <c r="J632" s="306">
        <f t="shared" ca="1" si="275"/>
        <v>1886.6237086512288</v>
      </c>
      <c r="K632" s="307">
        <f t="shared" ca="1" si="276"/>
        <v>353.46518936482573</v>
      </c>
      <c r="L632" s="304">
        <f t="shared" ca="1" si="261"/>
        <v>1919.4495716578824</v>
      </c>
      <c r="M632" s="306">
        <f t="shared" ca="1" si="277"/>
        <v>-1.4891789784929763</v>
      </c>
      <c r="N632" s="304">
        <f t="shared" ca="1" si="278"/>
        <v>-85.323670407250731</v>
      </c>
      <c r="P632" s="310">
        <f t="shared" ca="1" si="279"/>
        <v>23</v>
      </c>
      <c r="Q632" s="304">
        <f t="shared" ca="1" si="280"/>
        <v>0</v>
      </c>
      <c r="R632" s="306">
        <f t="shared" ca="1" si="281"/>
        <v>0</v>
      </c>
      <c r="S632" s="307">
        <f t="shared" ca="1" si="282"/>
        <v>4.2939999999999809</v>
      </c>
      <c r="T632" s="304">
        <f t="shared" ca="1" si="262"/>
        <v>42.124139999999812</v>
      </c>
      <c r="U632" s="311">
        <f t="shared" ca="1" si="263"/>
        <v>0</v>
      </c>
      <c r="V632" s="306">
        <f t="shared" ca="1" si="264"/>
        <v>1.1824524678777391</v>
      </c>
      <c r="W632" s="304">
        <f t="shared" ca="1" si="265"/>
        <v>41.557898098197775</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0.11263767879843201</v>
      </c>
      <c r="AH632" s="304">
        <f t="shared" ca="1" si="289"/>
        <v>-9.6641954373191616</v>
      </c>
    </row>
    <row r="633" spans="1:34" x14ac:dyDescent="0.2">
      <c r="A633" s="347">
        <f t="shared" ca="1" si="267"/>
        <v>0.1</v>
      </c>
      <c r="B633" s="304">
        <f t="shared" ca="1" si="268"/>
        <v>48.600000000000385</v>
      </c>
      <c r="D633" s="306">
        <f t="shared" ca="1" si="269"/>
        <v>-0.78902677287758616</v>
      </c>
      <c r="E633" s="307">
        <f t="shared" ca="1" si="270"/>
        <v>-0.16408518794102989</v>
      </c>
      <c r="F633" s="304">
        <f t="shared" ca="1" si="271"/>
        <v>0.80590768529606471</v>
      </c>
      <c r="G633" s="306">
        <f t="shared" ca="1" si="272"/>
        <v>10.247771194462914</v>
      </c>
      <c r="H633" s="307">
        <f t="shared" ca="1" si="273"/>
        <v>-126.26081477074297</v>
      </c>
      <c r="I633" s="304">
        <f t="shared" ca="1" si="274"/>
        <v>126.6760046773892</v>
      </c>
      <c r="J633" s="306">
        <f t="shared" ca="1" si="275"/>
        <v>1887.6524309045394</v>
      </c>
      <c r="K633" s="307">
        <f t="shared" ca="1" si="276"/>
        <v>340.83992831369113</v>
      </c>
      <c r="L633" s="304">
        <f t="shared" ca="1" si="261"/>
        <v>1918.1771442264396</v>
      </c>
      <c r="M633" s="306">
        <f t="shared" ca="1" si="277"/>
        <v>-1.4898103353256125</v>
      </c>
      <c r="N633" s="304">
        <f t="shared" ca="1" si="278"/>
        <v>-85.359844489127539</v>
      </c>
      <c r="P633" s="310">
        <f t="shared" ca="1" si="279"/>
        <v>23</v>
      </c>
      <c r="Q633" s="304">
        <f t="shared" ca="1" si="280"/>
        <v>0</v>
      </c>
      <c r="R633" s="306">
        <f t="shared" ca="1" si="281"/>
        <v>0</v>
      </c>
      <c r="S633" s="307">
        <f t="shared" ca="1" si="282"/>
        <v>4.2939999999999809</v>
      </c>
      <c r="T633" s="304">
        <f t="shared" ca="1" si="262"/>
        <v>42.124139999999812</v>
      </c>
      <c r="U633" s="311">
        <f t="shared" ca="1" si="263"/>
        <v>0</v>
      </c>
      <c r="V633" s="306">
        <f t="shared" ca="1" si="264"/>
        <v>1.1839467383199762</v>
      </c>
      <c r="W633" s="304">
        <f t="shared" ca="1" si="265"/>
        <v>41.616950179239538</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9.9212173680012228E-2</v>
      </c>
      <c r="AH633" s="304">
        <f t="shared" ca="1" si="289"/>
        <v>-9.678131834699105</v>
      </c>
    </row>
    <row r="634" spans="1:34" x14ac:dyDescent="0.2">
      <c r="A634" s="347">
        <f t="shared" ca="1" si="267"/>
        <v>0.1</v>
      </c>
      <c r="B634" s="304">
        <f t="shared" ca="1" si="268"/>
        <v>48.700000000000387</v>
      </c>
      <c r="D634" s="306">
        <f t="shared" ca="1" si="269"/>
        <v>-0.78404912283253281</v>
      </c>
      <c r="E634" s="307">
        <f t="shared" ca="1" si="270"/>
        <v>-0.14988179570101501</v>
      </c>
      <c r="F634" s="304">
        <f t="shared" ca="1" si="271"/>
        <v>0.79824656572829977</v>
      </c>
      <c r="G634" s="306">
        <f t="shared" ca="1" si="272"/>
        <v>10.169366282179661</v>
      </c>
      <c r="H634" s="307">
        <f t="shared" ca="1" si="273"/>
        <v>-126.27580295031306</v>
      </c>
      <c r="I634" s="304">
        <f t="shared" ca="1" si="274"/>
        <v>126.68462582858042</v>
      </c>
      <c r="J634" s="306">
        <f t="shared" ca="1" si="275"/>
        <v>1888.6732877783716</v>
      </c>
      <c r="K634" s="307">
        <f t="shared" ca="1" si="276"/>
        <v>328.21309742763833</v>
      </c>
      <c r="L634" s="304">
        <f t="shared" ca="1" si="261"/>
        <v>1916.9795578697776</v>
      </c>
      <c r="M634" s="306">
        <f t="shared" ca="1" si="277"/>
        <v>-1.4904367763420245</v>
      </c>
      <c r="N634" s="304">
        <f t="shared" ca="1" si="278"/>
        <v>-85.395736915481834</v>
      </c>
      <c r="P634" s="310">
        <f t="shared" ca="1" si="279"/>
        <v>23</v>
      </c>
      <c r="Q634" s="304">
        <f t="shared" ca="1" si="280"/>
        <v>0</v>
      </c>
      <c r="R634" s="306">
        <f t="shared" ca="1" si="281"/>
        <v>0</v>
      </c>
      <c r="S634" s="307">
        <f t="shared" ca="1" si="282"/>
        <v>4.2939999999999809</v>
      </c>
      <c r="T634" s="304">
        <f t="shared" ca="1" si="262"/>
        <v>42.124139999999812</v>
      </c>
      <c r="U634" s="311">
        <f t="shared" ca="1" si="263"/>
        <v>0</v>
      </c>
      <c r="V634" s="306">
        <f t="shared" ca="1" si="264"/>
        <v>1.1854430510028713</v>
      </c>
      <c r="W634" s="304">
        <f t="shared" ca="1" si="265"/>
        <v>41.675219091824481</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8.5962938728906479E-2</v>
      </c>
      <c r="AH634" s="304">
        <f t="shared" ca="1" si="289"/>
        <v>-9.6918840659617427</v>
      </c>
    </row>
    <row r="635" spans="1:34" x14ac:dyDescent="0.2">
      <c r="A635" s="347">
        <f t="shared" ca="1" si="267"/>
        <v>0.1</v>
      </c>
      <c r="B635" s="304">
        <f t="shared" ca="1" si="268"/>
        <v>48.800000000000388</v>
      </c>
      <c r="D635" s="306">
        <f t="shared" ca="1" si="269"/>
        <v>-0.77908676846521319</v>
      </c>
      <c r="E635" s="307">
        <f t="shared" ca="1" si="270"/>
        <v>-0.13586647721541389</v>
      </c>
      <c r="F635" s="304">
        <f t="shared" ca="1" si="271"/>
        <v>0.79084504956944324</v>
      </c>
      <c r="G635" s="306">
        <f t="shared" ca="1" si="272"/>
        <v>10.09145760533314</v>
      </c>
      <c r="H635" s="307">
        <f t="shared" ca="1" si="273"/>
        <v>-126.2893895980346</v>
      </c>
      <c r="I635" s="304">
        <f t="shared" ca="1" si="274"/>
        <v>126.69193913443904</v>
      </c>
      <c r="J635" s="306">
        <f t="shared" ca="1" si="275"/>
        <v>1889.6863289727471</v>
      </c>
      <c r="K635" s="307">
        <f t="shared" ca="1" si="276"/>
        <v>315.58483780022095</v>
      </c>
      <c r="L635" s="304">
        <f t="shared" ca="1" si="261"/>
        <v>1915.8570436637199</v>
      </c>
      <c r="M635" s="306">
        <f t="shared" ca="1" si="277"/>
        <v>-1.491058346318874</v>
      </c>
      <c r="N635" s="304">
        <f t="shared" ca="1" si="278"/>
        <v>-85.431350251827354</v>
      </c>
      <c r="P635" s="310">
        <f t="shared" ca="1" si="279"/>
        <v>23</v>
      </c>
      <c r="Q635" s="304">
        <f t="shared" ca="1" si="280"/>
        <v>0</v>
      </c>
      <c r="R635" s="306">
        <f t="shared" ca="1" si="281"/>
        <v>0</v>
      </c>
      <c r="S635" s="307">
        <f t="shared" ca="1" si="282"/>
        <v>4.2939999999999809</v>
      </c>
      <c r="T635" s="304">
        <f t="shared" ca="1" si="262"/>
        <v>42.124139999999812</v>
      </c>
      <c r="U635" s="311">
        <f t="shared" ca="1" si="263"/>
        <v>0</v>
      </c>
      <c r="V635" s="306">
        <f t="shared" ca="1" si="264"/>
        <v>1.1869413933301143</v>
      </c>
      <c r="W635" s="304">
        <f t="shared" ca="1" si="265"/>
        <v>41.732712452243341</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7.2888321924548194E-2</v>
      </c>
      <c r="AH635" s="304">
        <f t="shared" ca="1" si="289"/>
        <v>-9.7054539105320607</v>
      </c>
    </row>
    <row r="636" spans="1:34" x14ac:dyDescent="0.2">
      <c r="A636" s="347">
        <f t="shared" ca="1" si="267"/>
        <v>0.1</v>
      </c>
      <c r="B636" s="304">
        <f t="shared" ca="1" si="268"/>
        <v>48.900000000000389</v>
      </c>
      <c r="D636" s="306">
        <f t="shared" ca="1" si="269"/>
        <v>-0.77413996669090057</v>
      </c>
      <c r="E636" s="307">
        <f t="shared" ca="1" si="270"/>
        <v>-0.12203740030880716</v>
      </c>
      <c r="F636" s="304">
        <f t="shared" ca="1" si="271"/>
        <v>0.78370007981518075</v>
      </c>
      <c r="G636" s="306">
        <f t="shared" ca="1" si="272"/>
        <v>10.01404360866405</v>
      </c>
      <c r="H636" s="307">
        <f t="shared" ca="1" si="273"/>
        <v>-126.30159333806549</v>
      </c>
      <c r="I636" s="304">
        <f t="shared" ca="1" si="274"/>
        <v>126.69796189809169</v>
      </c>
      <c r="J636" s="306">
        <f t="shared" ca="1" si="275"/>
        <v>1890.691604033447</v>
      </c>
      <c r="K636" s="307">
        <f t="shared" ca="1" si="276"/>
        <v>302.95528865341595</v>
      </c>
      <c r="L636" s="304">
        <f t="shared" ca="1" si="261"/>
        <v>1914.8098204484024</v>
      </c>
      <c r="M636" s="306">
        <f t="shared" ca="1" si="277"/>
        <v>-1.4916750894520605</v>
      </c>
      <c r="N636" s="304">
        <f t="shared" ca="1" si="278"/>
        <v>-85.466687030402611</v>
      </c>
      <c r="P636" s="310">
        <f t="shared" ca="1" si="279"/>
        <v>23</v>
      </c>
      <c r="Q636" s="304">
        <f t="shared" ca="1" si="280"/>
        <v>0</v>
      </c>
      <c r="R636" s="306">
        <f t="shared" ca="1" si="281"/>
        <v>0</v>
      </c>
      <c r="S636" s="307">
        <f t="shared" ca="1" si="282"/>
        <v>4.2939999999999809</v>
      </c>
      <c r="T636" s="304">
        <f t="shared" ca="1" si="262"/>
        <v>42.124139999999812</v>
      </c>
      <c r="U636" s="311">
        <f t="shared" ca="1" si="263"/>
        <v>0</v>
      </c>
      <c r="V636" s="306">
        <f t="shared" ca="1" si="264"/>
        <v>1.1884417528557689</v>
      </c>
      <c r="W636" s="304">
        <f t="shared" ca="1" si="265"/>
        <v>41.789437850977386</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5.9986674689778141E-2</v>
      </c>
      <c r="AH636" s="304">
        <f t="shared" ca="1" si="289"/>
        <v>-9.7188431421154</v>
      </c>
    </row>
    <row r="637" spans="1:34" x14ac:dyDescent="0.2">
      <c r="A637" s="347">
        <f t="shared" ca="1" si="267"/>
        <v>0.1</v>
      </c>
      <c r="B637" s="304">
        <f t="shared" ca="1" si="268"/>
        <v>49.000000000000391</v>
      </c>
      <c r="D637" s="306">
        <f t="shared" ca="1" si="269"/>
        <v>-0.76920896733685717</v>
      </c>
      <c r="E637" s="307">
        <f t="shared" ca="1" si="270"/>
        <v>-0.10839273912109704</v>
      </c>
      <c r="F637" s="304">
        <f t="shared" ca="1" si="271"/>
        <v>0.77680848432905802</v>
      </c>
      <c r="G637" s="306">
        <f t="shared" ca="1" si="272"/>
        <v>9.937122711930364</v>
      </c>
      <c r="H637" s="307">
        <f t="shared" ca="1" si="273"/>
        <v>-126.3124326119776</v>
      </c>
      <c r="I637" s="304">
        <f t="shared" ca="1" si="274"/>
        <v>126.70271125807587</v>
      </c>
      <c r="J637" s="306">
        <f t="shared" ca="1" si="275"/>
        <v>1891.6891623494766</v>
      </c>
      <c r="K637" s="307">
        <f t="shared" ca="1" si="276"/>
        <v>290.32458735591382</v>
      </c>
      <c r="L637" s="304">
        <f t="shared" ca="1" si="261"/>
        <v>1913.8380947650317</v>
      </c>
      <c r="M637" s="306">
        <f t="shared" ca="1" si="277"/>
        <v>-1.4922870493672695</v>
      </c>
      <c r="N637" s="304">
        <f t="shared" ca="1" si="278"/>
        <v>-85.501749750775275</v>
      </c>
      <c r="P637" s="310">
        <f t="shared" ca="1" si="279"/>
        <v>23</v>
      </c>
      <c r="Q637" s="304">
        <f t="shared" ca="1" si="280"/>
        <v>0</v>
      </c>
      <c r="R637" s="306">
        <f t="shared" ca="1" si="281"/>
        <v>0</v>
      </c>
      <c r="S637" s="307">
        <f t="shared" ca="1" si="282"/>
        <v>4.2939999999999809</v>
      </c>
      <c r="T637" s="304">
        <f t="shared" ca="1" si="262"/>
        <v>42.124139999999812</v>
      </c>
      <c r="U637" s="311">
        <f t="shared" ca="1" si="263"/>
        <v>0</v>
      </c>
      <c r="V637" s="306">
        <f t="shared" ca="1" si="264"/>
        <v>1.1899441172831096</v>
      </c>
      <c r="W637" s="304">
        <f t="shared" ca="1" si="265"/>
        <v>41.845402851490739</v>
      </c>
      <c r="Y637" s="314" t="str">
        <f t="shared" ca="1" si="283"/>
        <v/>
      </c>
      <c r="Z637" s="315" t="str">
        <f t="shared" ca="1" si="284"/>
        <v/>
      </c>
      <c r="AA637" s="316" t="str">
        <f t="shared" ca="1" si="285"/>
        <v/>
      </c>
      <c r="AC637" s="310">
        <f t="shared" ca="1" si="286"/>
        <v>49.000000000000391</v>
      </c>
      <c r="AD637" s="323">
        <f t="shared" ca="1" si="287"/>
        <v>1891.6891623494766</v>
      </c>
      <c r="AE637" s="324" t="e">
        <f t="shared" ca="1" si="266"/>
        <v>#N/A</v>
      </c>
      <c r="AG637" s="306">
        <f t="shared" ca="1" si="288"/>
        <v>4.7256352229258169E-2</v>
      </c>
      <c r="AH637" s="304">
        <f t="shared" ca="1" si="289"/>
        <v>-9.7320535284065137</v>
      </c>
    </row>
    <row r="638" spans="1:34" x14ac:dyDescent="0.2">
      <c r="A638" s="347">
        <f t="shared" ca="1" si="267"/>
        <v>0.1</v>
      </c>
      <c r="B638" s="304">
        <f t="shared" ca="1" si="268"/>
        <v>49.100000000000392</v>
      </c>
      <c r="D638" s="306">
        <f t="shared" ca="1" si="269"/>
        <v>-0.76429401324264479</v>
      </c>
      <c r="E638" s="307">
        <f t="shared" ca="1" si="270"/>
        <v>-9.4930674394793968E-2</v>
      </c>
      <c r="F638" s="304">
        <f t="shared" ca="1" si="271"/>
        <v>0.77016697645354704</v>
      </c>
      <c r="G638" s="306">
        <f t="shared" ca="1" si="272"/>
        <v>9.8606933106061003</v>
      </c>
      <c r="H638" s="307">
        <f t="shared" ca="1" si="273"/>
        <v>-126.32192567941708</v>
      </c>
      <c r="I638" s="304">
        <f t="shared" ca="1" si="274"/>
        <v>126.70620418875315</v>
      </c>
      <c r="J638" s="306">
        <f t="shared" ca="1" si="275"/>
        <v>1892.6790531506035</v>
      </c>
      <c r="K638" s="307">
        <f t="shared" ca="1" si="276"/>
        <v>277.6928694413441</v>
      </c>
      <c r="L638" s="304">
        <f t="shared" ca="1" si="261"/>
        <v>1912.9420607989236</v>
      </c>
      <c r="M638" s="306">
        <f t="shared" ca="1" si="277"/>
        <v>-1.4928942691302922</v>
      </c>
      <c r="N638" s="304">
        <f t="shared" ca="1" si="278"/>
        <v>-85.536540880433407</v>
      </c>
      <c r="P638" s="310">
        <f t="shared" ca="1" si="279"/>
        <v>23</v>
      </c>
      <c r="Q638" s="304">
        <f t="shared" ca="1" si="280"/>
        <v>0</v>
      </c>
      <c r="R638" s="306">
        <f t="shared" ca="1" si="281"/>
        <v>0</v>
      </c>
      <c r="S638" s="307">
        <f t="shared" ca="1" si="282"/>
        <v>4.2939999999999809</v>
      </c>
      <c r="T638" s="304">
        <f t="shared" ca="1" si="262"/>
        <v>42.124139999999812</v>
      </c>
      <c r="U638" s="311">
        <f t="shared" ca="1" si="263"/>
        <v>0</v>
      </c>
      <c r="V638" s="306">
        <f t="shared" ca="1" si="264"/>
        <v>1.1914484744634544</v>
      </c>
      <c r="W638" s="304">
        <f t="shared" ca="1" si="265"/>
        <v>41.900614989063058</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3.4695713856997656E-2</v>
      </c>
      <c r="AH638" s="304">
        <f t="shared" ca="1" si="289"/>
        <v>-9.7450868308083205</v>
      </c>
    </row>
    <row r="639" spans="1:34" x14ac:dyDescent="0.2">
      <c r="A639" s="347">
        <f t="shared" ca="1" si="267"/>
        <v>0.1</v>
      </c>
      <c r="B639" s="304">
        <f t="shared" ca="1" si="268"/>
        <v>49.200000000000394</v>
      </c>
      <c r="D639" s="306">
        <f t="shared" ca="1" si="269"/>
        <v>-0.75939534036002143</v>
      </c>
      <c r="E639" s="307">
        <f t="shared" ca="1" si="270"/>
        <v>-8.1649393752632804E-2</v>
      </c>
      <c r="F639" s="304">
        <f t="shared" ca="1" si="271"/>
        <v>0.76377215611770322</v>
      </c>
      <c r="G639" s="306">
        <f t="shared" ca="1" si="272"/>
        <v>9.7847537765700974</v>
      </c>
      <c r="H639" s="307">
        <f t="shared" ca="1" si="273"/>
        <v>-126.33009061879234</v>
      </c>
      <c r="I639" s="304">
        <f t="shared" ca="1" si="274"/>
        <v>126.70845750075402</v>
      </c>
      <c r="J639" s="306">
        <f t="shared" ca="1" si="275"/>
        <v>1893.6613255049624</v>
      </c>
      <c r="K639" s="307">
        <f t="shared" ca="1" si="276"/>
        <v>265.06026862643364</v>
      </c>
      <c r="L639" s="304">
        <f t="shared" ca="1" si="261"/>
        <v>1912.1219003289325</v>
      </c>
      <c r="M639" s="306">
        <f t="shared" ca="1" si="277"/>
        <v>-1.4934967912571211</v>
      </c>
      <c r="N639" s="304">
        <f t="shared" ca="1" si="278"/>
        <v>-85.571062855363948</v>
      </c>
      <c r="P639" s="310">
        <f t="shared" ca="1" si="279"/>
        <v>23</v>
      </c>
      <c r="Q639" s="304">
        <f t="shared" ca="1" si="280"/>
        <v>0</v>
      </c>
      <c r="R639" s="306">
        <f t="shared" ca="1" si="281"/>
        <v>0</v>
      </c>
      <c r="S639" s="307">
        <f t="shared" ca="1" si="282"/>
        <v>4.2939999999999809</v>
      </c>
      <c r="T639" s="304">
        <f t="shared" ca="1" si="262"/>
        <v>42.124139999999812</v>
      </c>
      <c r="U639" s="311">
        <f t="shared" ca="1" si="263"/>
        <v>0</v>
      </c>
      <c r="V639" s="306">
        <f t="shared" ca="1" si="264"/>
        <v>1.1929548123950005</v>
      </c>
      <c r="W639" s="304">
        <f t="shared" ca="1" si="265"/>
        <v>41.9550817696622</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2.2303123313408335E-2</v>
      </c>
      <c r="AH639" s="304">
        <f t="shared" ca="1" si="289"/>
        <v>-9.7579448041600472</v>
      </c>
    </row>
    <row r="640" spans="1:34" x14ac:dyDescent="0.2">
      <c r="A640" s="347">
        <f t="shared" ca="1" si="267"/>
        <v>0.1</v>
      </c>
      <c r="B640" s="304">
        <f t="shared" ca="1" si="268"/>
        <v>49.300000000000395</v>
      </c>
      <c r="D640" s="306">
        <f t="shared" ca="1" si="269"/>
        <v>-0.75451317785241756</v>
      </c>
      <c r="E640" s="307">
        <f t="shared" ca="1" si="270"/>
        <v>-6.8547091965644569E-2</v>
      </c>
      <c r="F640" s="304">
        <f t="shared" ca="1" si="271"/>
        <v>0.7576205114500929</v>
      </c>
      <c r="G640" s="306">
        <f t="shared" ca="1" si="272"/>
        <v>9.7093024587848564</v>
      </c>
      <c r="H640" s="307">
        <f t="shared" ca="1" si="273"/>
        <v>-126.3369453279889</v>
      </c>
      <c r="I640" s="304">
        <f t="shared" ca="1" si="274"/>
        <v>126.70948784145338</v>
      </c>
      <c r="J640" s="306">
        <f t="shared" ca="1" si="275"/>
        <v>1894.6360283167301</v>
      </c>
      <c r="K640" s="307">
        <f t="shared" ca="1" si="276"/>
        <v>252.42691682909458</v>
      </c>
      <c r="L640" s="304">
        <f t="shared" ca="1" si="261"/>
        <v>1911.3777826833805</v>
      </c>
      <c r="M640" s="306">
        <f t="shared" ca="1" si="277"/>
        <v>-1.4940946577238277</v>
      </c>
      <c r="N640" s="304">
        <f t="shared" ca="1" si="278"/>
        <v>-85.60531808061863</v>
      </c>
      <c r="P640" s="310">
        <f t="shared" ca="1" si="279"/>
        <v>23</v>
      </c>
      <c r="Q640" s="304">
        <f t="shared" ca="1" si="280"/>
        <v>0</v>
      </c>
      <c r="R640" s="306">
        <f t="shared" ca="1" si="281"/>
        <v>0</v>
      </c>
      <c r="S640" s="307">
        <f t="shared" ca="1" si="282"/>
        <v>4.2939999999999809</v>
      </c>
      <c r="T640" s="304">
        <f t="shared" ca="1" si="262"/>
        <v>42.124139999999812</v>
      </c>
      <c r="U640" s="311">
        <f t="shared" ca="1" si="263"/>
        <v>0</v>
      </c>
      <c r="V640" s="306">
        <f t="shared" ca="1" si="264"/>
        <v>1.1944631192216586</v>
      </c>
      <c r="W640" s="304">
        <f t="shared" ca="1" si="265"/>
        <v>42.008810668856093</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1.007694907187684E-2</v>
      </c>
      <c r="AH640" s="304">
        <f t="shared" ca="1" si="289"/>
        <v>-9.7706291964747063</v>
      </c>
    </row>
    <row r="641" spans="1:34" x14ac:dyDescent="0.2">
      <c r="A641" s="347">
        <f t="shared" ca="1" si="267"/>
        <v>0.1</v>
      </c>
      <c r="B641" s="304">
        <f t="shared" ca="1" si="268"/>
        <v>49.400000000000396</v>
      </c>
      <c r="D641" s="306">
        <f t="shared" ca="1" si="269"/>
        <v>-0.74964774819395241</v>
      </c>
      <c r="E641" s="307">
        <f t="shared" ca="1" si="270"/>
        <v>-5.562197121188639E-2</v>
      </c>
      <c r="F641" s="304">
        <f t="shared" ca="1" si="271"/>
        <v>0.75170842090118917</v>
      </c>
      <c r="G641" s="306">
        <f t="shared" ca="1" si="272"/>
        <v>9.6343376839654606</v>
      </c>
      <c r="H641" s="307">
        <f t="shared" ca="1" si="273"/>
        <v>-126.34250752511009</v>
      </c>
      <c r="I641" s="304">
        <f t="shared" ca="1" si="274"/>
        <v>126.70931169547555</v>
      </c>
      <c r="J641" s="306">
        <f t="shared" ca="1" si="275"/>
        <v>1895.6032103238676</v>
      </c>
      <c r="K641" s="307">
        <f t="shared" ca="1" si="276"/>
        <v>239.79294418643963</v>
      </c>
      <c r="L641" s="304">
        <f t="shared" ca="1" si="261"/>
        <v>1910.7098647025807</v>
      </c>
      <c r="M641" s="306">
        <f t="shared" ca="1" si="277"/>
        <v>-1.494687909976228</v>
      </c>
      <c r="N641" s="304">
        <f t="shared" ca="1" si="278"/>
        <v>-85.639308930867799</v>
      </c>
      <c r="P641" s="310">
        <f t="shared" ca="1" si="279"/>
        <v>23</v>
      </c>
      <c r="Q641" s="304">
        <f t="shared" ca="1" si="280"/>
        <v>0</v>
      </c>
      <c r="R641" s="306">
        <f t="shared" ca="1" si="281"/>
        <v>0</v>
      </c>
      <c r="S641" s="307">
        <f t="shared" ca="1" si="282"/>
        <v>4.2939999999999809</v>
      </c>
      <c r="T641" s="304">
        <f t="shared" ca="1" si="262"/>
        <v>42.124139999999812</v>
      </c>
      <c r="U641" s="311">
        <f t="shared" ca="1" si="263"/>
        <v>0</v>
      </c>
      <c r="V641" s="306">
        <f t="shared" ca="1" si="264"/>
        <v>1.1959733832318911</v>
      </c>
      <c r="W641" s="304">
        <f t="shared" ca="1" si="265"/>
        <v>42.061809130763052</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-1.984435364821735E-3</v>
      </c>
      <c r="AH641" s="304">
        <f t="shared" ca="1" si="289"/>
        <v>-9.7831417486856722</v>
      </c>
    </row>
    <row r="642" spans="1:34" x14ac:dyDescent="0.2">
      <c r="A642" s="347">
        <f t="shared" ca="1" si="267"/>
        <v>0.1</v>
      </c>
      <c r="B642" s="304">
        <f t="shared" ca="1" si="268"/>
        <v>49.500000000000398</v>
      </c>
      <c r="D642" s="306">
        <f t="shared" ca="1" si="269"/>
        <v>-0.7447992672679582</v>
      </c>
      <c r="E642" s="307">
        <f t="shared" ca="1" si="270"/>
        <v>-4.287224132594325E-2</v>
      </c>
      <c r="F642" s="304">
        <f t="shared" ca="1" si="271"/>
        <v>0.74603215587479699</v>
      </c>
      <c r="G642" s="306">
        <f t="shared" ca="1" si="272"/>
        <v>9.5598577572386656</v>
      </c>
      <c r="H642" s="307">
        <f t="shared" ca="1" si="273"/>
        <v>-126.34679474924269</v>
      </c>
      <c r="I642" s="304">
        <f t="shared" ca="1" si="274"/>
        <v>126.7079453852279</v>
      </c>
      <c r="J642" s="306">
        <f t="shared" ca="1" si="275"/>
        <v>1896.5629200959279</v>
      </c>
      <c r="K642" s="307">
        <f t="shared" ca="1" si="276"/>
        <v>227.158479072722</v>
      </c>
      <c r="L642" s="304">
        <f t="shared" ca="1" si="261"/>
        <v>1910.1182907080456</v>
      </c>
      <c r="M642" s="306">
        <f t="shared" ca="1" si="277"/>
        <v>-1.49527658893934</v>
      </c>
      <c r="N642" s="304">
        <f t="shared" ca="1" si="278"/>
        <v>-85.673037750942257</v>
      </c>
      <c r="P642" s="310">
        <f t="shared" ca="1" si="279"/>
        <v>23</v>
      </c>
      <c r="Q642" s="304">
        <f t="shared" ca="1" si="280"/>
        <v>0</v>
      </c>
      <c r="R642" s="306">
        <f t="shared" ca="1" si="281"/>
        <v>0</v>
      </c>
      <c r="S642" s="307">
        <f t="shared" ca="1" si="282"/>
        <v>4.2939999999999809</v>
      </c>
      <c r="T642" s="304">
        <f t="shared" ca="1" si="262"/>
        <v>42.124139999999812</v>
      </c>
      <c r="U642" s="311">
        <f t="shared" ca="1" si="263"/>
        <v>0</v>
      </c>
      <c r="V642" s="306">
        <f t="shared" ca="1" si="264"/>
        <v>1.1974855928575452</v>
      </c>
      <c r="W642" s="304">
        <f t="shared" ca="1" si="265"/>
        <v>42.114084567039754</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-1.3882651178123595E-2</v>
      </c>
      <c r="AH642" s="304">
        <f t="shared" ca="1" si="289"/>
        <v>-9.7954841944022455</v>
      </c>
    </row>
    <row r="643" spans="1:34" x14ac:dyDescent="0.2">
      <c r="A643" s="347">
        <f t="shared" ca="1" si="267"/>
        <v>0.1</v>
      </c>
      <c r="B643" s="304">
        <f t="shared" ca="1" si="268"/>
        <v>49.600000000000399</v>
      </c>
      <c r="D643" s="306">
        <f t="shared" ca="1" si="269"/>
        <v>-0.7399679444649947</v>
      </c>
      <c r="E643" s="307">
        <f t="shared" ca="1" si="270"/>
        <v>-3.029612003947868E-2</v>
      </c>
      <c r="F643" s="304">
        <f t="shared" ca="1" si="271"/>
        <v>0.74058788386335084</v>
      </c>
      <c r="G643" s="306">
        <f t="shared" ca="1" si="272"/>
        <v>9.4858609627921666</v>
      </c>
      <c r="H643" s="307">
        <f t="shared" ca="1" si="273"/>
        <v>-126.34982436124663</v>
      </c>
      <c r="I643" s="304">
        <f t="shared" ca="1" si="274"/>
        <v>126.70540507146211</v>
      </c>
      <c r="J643" s="306">
        <f t="shared" ca="1" si="275"/>
        <v>1897.5152060319294</v>
      </c>
      <c r="K643" s="307">
        <f t="shared" ca="1" si="276"/>
        <v>214.52364811719752</v>
      </c>
      <c r="L643" s="304">
        <f t="shared" ca="1" si="261"/>
        <v>1909.603192478455</v>
      </c>
      <c r="M643" s="306">
        <f t="shared" ca="1" si="277"/>
        <v>-1.4958607350266386</v>
      </c>
      <c r="N643" s="304">
        <f t="shared" ca="1" si="278"/>
        <v>-85.706506856363546</v>
      </c>
      <c r="P643" s="310">
        <f t="shared" ca="1" si="279"/>
        <v>23</v>
      </c>
      <c r="Q643" s="304">
        <f t="shared" ca="1" si="280"/>
        <v>0</v>
      </c>
      <c r="R643" s="306">
        <f t="shared" ca="1" si="281"/>
        <v>0</v>
      </c>
      <c r="S643" s="307">
        <f t="shared" ca="1" si="282"/>
        <v>4.2939999999999809</v>
      </c>
      <c r="T643" s="304">
        <f t="shared" ca="1" si="262"/>
        <v>42.124139999999812</v>
      </c>
      <c r="U643" s="311">
        <f t="shared" ca="1" si="263"/>
        <v>0</v>
      </c>
      <c r="V643" s="306">
        <f t="shared" ca="1" si="264"/>
        <v>1.1989997366726926</v>
      </c>
      <c r="W643" s="304">
        <f t="shared" ca="1" si="265"/>
        <v>42.165644355906331</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-2.5619313957037093E-2</v>
      </c>
      <c r="AH643" s="304">
        <f t="shared" ca="1" si="289"/>
        <v>-9.8076582596739499</v>
      </c>
    </row>
    <row r="644" spans="1:34" x14ac:dyDescent="0.2">
      <c r="A644" s="347">
        <f t="shared" ca="1" si="267"/>
        <v>0.1</v>
      </c>
      <c r="B644" s="304">
        <f t="shared" ca="1" si="268"/>
        <v>49.700000000000401</v>
      </c>
      <c r="D644" s="306">
        <f t="shared" ca="1" si="269"/>
        <v>-0.73515398278032007</v>
      </c>
      <c r="E644" s="307">
        <f t="shared" ca="1" si="270"/>
        <v>-1.789183321288057E-2</v>
      </c>
      <c r="F644" s="304">
        <f t="shared" ca="1" si="271"/>
        <v>0.73537167207710996</v>
      </c>
      <c r="G644" s="306">
        <f t="shared" ca="1" si="272"/>
        <v>9.4123455645141352</v>
      </c>
      <c r="H644" s="307">
        <f t="shared" ca="1" si="273"/>
        <v>-126.35161354456793</v>
      </c>
      <c r="I644" s="304">
        <f t="shared" ca="1" si="274"/>
        <v>126.70170675386213</v>
      </c>
      <c r="J644" s="306">
        <f t="shared" ca="1" si="275"/>
        <v>1898.4601163582947</v>
      </c>
      <c r="K644" s="307">
        <f t="shared" ca="1" si="276"/>
        <v>201.88857622190679</v>
      </c>
      <c r="L644" s="304">
        <f t="shared" ref="L644:L707" ca="1" si="290">SQRT(pos_x^2+pos_z^2)</f>
        <v>1909.1646892324557</v>
      </c>
      <c r="M644" s="306">
        <f t="shared" ca="1" si="277"/>
        <v>-1.4964403881491124</v>
      </c>
      <c r="N644" s="304">
        <f t="shared" ca="1" si="278"/>
        <v>-85.73971853386287</v>
      </c>
      <c r="P644" s="310">
        <f t="shared" ca="1" si="279"/>
        <v>23</v>
      </c>
      <c r="Q644" s="304">
        <f t="shared" ca="1" si="280"/>
        <v>0</v>
      </c>
      <c r="R644" s="306">
        <f t="shared" ca="1" si="281"/>
        <v>0</v>
      </c>
      <c r="S644" s="307">
        <f t="shared" ca="1" si="282"/>
        <v>4.2939999999999809</v>
      </c>
      <c r="T644" s="304">
        <f t="shared" ref="T644:T707" ca="1" si="291">m*g</f>
        <v>42.124139999999812</v>
      </c>
      <c r="U644" s="311">
        <f t="shared" ref="U644:U707" ca="1" si="292">IF(pos_xz&lt;L_rampe,Poids*COS(Beta),0)</f>
        <v>0</v>
      </c>
      <c r="V644" s="306">
        <f t="shared" ref="V644:V707" ca="1" si="293">Rho_moyen*(20000-Alt_rampe-pos_z)/(20000+Alt_rampe+pos_z)</f>
        <v>1.2005158033924681</v>
      </c>
      <c r="W644" s="304">
        <f t="shared" ref="W644:W707" ca="1" si="294">1/2*Rho*Sref*Cx*vit_xz^2</f>
        <v>42.216495841207902</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-3.7196033431177611E-2</v>
      </c>
      <c r="AH644" s="304">
        <f t="shared" ca="1" si="289"/>
        <v>-9.8196656627635122</v>
      </c>
    </row>
    <row r="645" spans="1:34" x14ac:dyDescent="0.2">
      <c r="A645" s="347">
        <f t="shared" ref="A645:A708" ca="1" si="296">IF(B644+0.01&lt;=T_ini+ROUNDUP(Temps_fin_propu,0), 0.01, IF(K644&gt;0, 0.1, 0.0001))</f>
        <v>0.1</v>
      </c>
      <c r="B645" s="304">
        <f t="shared" ref="B645:B708" ca="1" si="297">B644+pas</f>
        <v>49.800000000000402</v>
      </c>
      <c r="D645" s="306">
        <f t="shared" ref="D645:D708" ca="1" si="298">IF(AND(L644&lt;L_rampe,Poussee&lt;Poids*SIN(M644)),0,(-W644+Poussee)/m*COS(M644)-U644/m*SIN(M644))</f>
        <v>-0.73035757891080688</v>
      </c>
      <c r="E645" s="307">
        <f t="shared" ref="E645:E708" ca="1" si="299">IF(AND(L644&lt;L_rampe,Poussee&lt;Poids*SIN(M644)),0,(-W644+Poussee)/m*SIN(M644)+U644/m*COS(M644)-Poids/m)</f>
        <v>-5.6576150582454687E-3</v>
      </c>
      <c r="F645" s="304">
        <f t="shared" ref="F645:F708" ca="1" si="300">SQRT(acc_x^2+acc_z^2)</f>
        <v>0.73037949155257831</v>
      </c>
      <c r="G645" s="306">
        <f t="shared" ref="G645:G708" ca="1" si="301">G644+acc_x*pas</f>
        <v>9.3393098066230547</v>
      </c>
      <c r="H645" s="307">
        <f t="shared" ref="H645:H708" ca="1" si="302">H644+acc_z*pas</f>
        <v>-126.35217930607375</v>
      </c>
      <c r="I645" s="304">
        <f t="shared" ref="I645:I708" ca="1" si="303">SQRT(vit_x^2+vit_z^2)</f>
        <v>126.69686627165763</v>
      </c>
      <c r="J645" s="306">
        <f t="shared" ref="J645:J708" ca="1" si="304">J644+0.5*(vit_x+G644)*pas*(K644&gt;=0)</f>
        <v>1899.3976991268516</v>
      </c>
      <c r="K645" s="307">
        <f t="shared" ref="K645:K708" ca="1" si="305">K644+0.5*(vit_z+H644)*pas</f>
        <v>189.25338657937471</v>
      </c>
      <c r="L645" s="304">
        <f t="shared" ca="1" si="290"/>
        <v>1908.8028876183471</v>
      </c>
      <c r="M645" s="306">
        <f t="shared" ref="M645:M708" ca="1" si="306">IF(AND(L644&gt;L_rampe,G645&gt;0),ATAN2(G645,H645),$M$4)</f>
        <v>-1.4970155877241276</v>
      </c>
      <c r="N645" s="304">
        <f t="shared" ref="N645:N708" ca="1" si="307">DEGREES(Beta)</f>
        <v>-85.772675041888959</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4.2939999999999809</v>
      </c>
      <c r="T645" s="304">
        <f t="shared" ca="1" si="291"/>
        <v>42.124139999999812</v>
      </c>
      <c r="U645" s="311">
        <f t="shared" ca="1" si="292"/>
        <v>0</v>
      </c>
      <c r="V645" s="306">
        <f t="shared" ca="1" si="293"/>
        <v>1.2020337818719098</v>
      </c>
      <c r="W645" s="304">
        <f t="shared" ca="1" si="294"/>
        <v>42.266646331511502</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-4.8614413213178054E-2</v>
      </c>
      <c r="AH645" s="304">
        <f t="shared" ref="AH645:AH708" ca="1" si="318">IF(AND(L644&lt;L_rampe,Poussee&lt;Poids*SIN(M644)), g*SIN(M644), (-W644+Poussee)/m)</f>
        <v>-9.831508113928292</v>
      </c>
    </row>
    <row r="646" spans="1:34" x14ac:dyDescent="0.2">
      <c r="A646" s="347">
        <f t="shared" ca="1" si="296"/>
        <v>0.1</v>
      </c>
      <c r="B646" s="304">
        <f t="shared" ca="1" si="297"/>
        <v>49.900000000000404</v>
      </c>
      <c r="D646" s="306">
        <f t="shared" ca="1" si="298"/>
        <v>-0.72557892335126284</v>
      </c>
      <c r="E646" s="307">
        <f t="shared" ca="1" si="299"/>
        <v>6.4082916461476458E-3</v>
      </c>
      <c r="F646" s="304">
        <f t="shared" ca="1" si="300"/>
        <v>0.72560722172081493</v>
      </c>
      <c r="G646" s="306">
        <f t="shared" ca="1" si="301"/>
        <v>9.2667519142879282</v>
      </c>
      <c r="H646" s="307">
        <f t="shared" ca="1" si="302"/>
        <v>-126.35153847690914</v>
      </c>
      <c r="I646" s="304">
        <f t="shared" ca="1" si="303"/>
        <v>126.69089930426262</v>
      </c>
      <c r="J646" s="306">
        <f t="shared" ca="1" si="304"/>
        <v>1900.3280022128972</v>
      </c>
      <c r="K646" s="307">
        <f t="shared" ca="1" si="305"/>
        <v>176.61820069022556</v>
      </c>
      <c r="L646" s="304">
        <f t="shared" ca="1" si="290"/>
        <v>1908.5178817107044</v>
      </c>
      <c r="M646" s="306">
        <f t="shared" ca="1" si="306"/>
        <v>-1.497586372684103</v>
      </c>
      <c r="N646" s="304">
        <f t="shared" ca="1" si="307"/>
        <v>-85.805378611105098</v>
      </c>
      <c r="P646" s="310">
        <f t="shared" ca="1" si="308"/>
        <v>23</v>
      </c>
      <c r="Q646" s="304">
        <f t="shared" ca="1" si="309"/>
        <v>0</v>
      </c>
      <c r="R646" s="306">
        <f t="shared" ca="1" si="310"/>
        <v>0</v>
      </c>
      <c r="S646" s="307">
        <f t="shared" ca="1" si="311"/>
        <v>4.2939999999999809</v>
      </c>
      <c r="T646" s="304">
        <f t="shared" ca="1" si="291"/>
        <v>42.124139999999812</v>
      </c>
      <c r="U646" s="311">
        <f t="shared" ca="1" si="292"/>
        <v>0</v>
      </c>
      <c r="V646" s="306">
        <f t="shared" ca="1" si="293"/>
        <v>1.2035536611048003</v>
      </c>
      <c r="W646" s="304">
        <f t="shared" ca="1" si="294"/>
        <v>42.316103099238219</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-5.9876050550354165E-2</v>
      </c>
      <c r="AH646" s="304">
        <f t="shared" ca="1" si="318"/>
        <v>-9.8431873152099882</v>
      </c>
    </row>
    <row r="647" spans="1:34" x14ac:dyDescent="0.2">
      <c r="A647" s="347">
        <f t="shared" ca="1" si="296"/>
        <v>0.1</v>
      </c>
      <c r="B647" s="304">
        <f t="shared" ca="1" si="297"/>
        <v>50.000000000000405</v>
      </c>
      <c r="D647" s="306">
        <f t="shared" ca="1" si="298"/>
        <v>-0.72081820049015088</v>
      </c>
      <c r="E647" s="307">
        <f t="shared" ca="1" si="299"/>
        <v>1.8307635349710694E-2</v>
      </c>
      <c r="F647" s="304">
        <f t="shared" ca="1" si="300"/>
        <v>0.7210506554119186</v>
      </c>
      <c r="G647" s="306">
        <f t="shared" ca="1" si="301"/>
        <v>9.1946700942389139</v>
      </c>
      <c r="H647" s="307">
        <f t="shared" ca="1" si="302"/>
        <v>-126.34970771337417</v>
      </c>
      <c r="I647" s="304">
        <f t="shared" ca="1" si="303"/>
        <v>126.68382137193754</v>
      </c>
      <c r="J647" s="306">
        <f t="shared" ca="1" si="304"/>
        <v>1901.2510733133236</v>
      </c>
      <c r="K647" s="307">
        <f t="shared" ca="1" si="305"/>
        <v>163.98313838071141</v>
      </c>
      <c r="L647" s="304">
        <f t="shared" ca="1" si="290"/>
        <v>1908.3097530139735</v>
      </c>
      <c r="M647" s="306">
        <f t="shared" ca="1" si="306"/>
        <v>-1.4981527814850022</v>
      </c>
      <c r="N647" s="304">
        <f t="shared" ca="1" si="307"/>
        <v>-85.83783144487569</v>
      </c>
      <c r="P647" s="310">
        <f t="shared" ca="1" si="308"/>
        <v>23</v>
      </c>
      <c r="Q647" s="304">
        <f t="shared" ca="1" si="309"/>
        <v>0</v>
      </c>
      <c r="R647" s="306">
        <f t="shared" ca="1" si="310"/>
        <v>0</v>
      </c>
      <c r="S647" s="307">
        <f t="shared" ca="1" si="311"/>
        <v>4.2939999999999809</v>
      </c>
      <c r="T647" s="304">
        <f t="shared" ca="1" si="291"/>
        <v>42.124139999999812</v>
      </c>
      <c r="U647" s="311">
        <f t="shared" ca="1" si="292"/>
        <v>0</v>
      </c>
      <c r="V647" s="306">
        <f t="shared" ca="1" si="293"/>
        <v>1.2050754302225131</v>
      </c>
      <c r="W647" s="304">
        <f t="shared" ca="1" si="294"/>
        <v>42.364873379829433</v>
      </c>
      <c r="Y647" s="314" t="str">
        <f t="shared" ca="1" si="312"/>
        <v/>
      </c>
      <c r="Z647" s="315" t="str">
        <f t="shared" ca="1" si="313"/>
        <v/>
      </c>
      <c r="AA647" s="316" t="str">
        <f t="shared" ca="1" si="314"/>
        <v/>
      </c>
      <c r="AC647" s="310">
        <f t="shared" ca="1" si="315"/>
        <v>50.000000000000405</v>
      </c>
      <c r="AD647" s="323">
        <f t="shared" ca="1" si="316"/>
        <v>1901.2510733133236</v>
      </c>
      <c r="AE647" s="324" t="e">
        <f t="shared" ca="1" si="295"/>
        <v>#N/A</v>
      </c>
      <c r="AG647" s="306">
        <f t="shared" ca="1" si="317"/>
        <v>-7.0982536085395509E-2</v>
      </c>
      <c r="AH647" s="304">
        <f t="shared" ca="1" si="318"/>
        <v>-9.8547049602325121</v>
      </c>
    </row>
    <row r="648" spans="1:34" x14ac:dyDescent="0.2">
      <c r="A648" s="347">
        <f t="shared" ca="1" si="296"/>
        <v>0.1</v>
      </c>
      <c r="B648" s="304">
        <f t="shared" ca="1" si="297"/>
        <v>50.100000000000406</v>
      </c>
      <c r="D648" s="306">
        <f t="shared" ca="1" si="298"/>
        <v>-0.71607558870466559</v>
      </c>
      <c r="E648" s="307">
        <f t="shared" ca="1" si="299"/>
        <v>3.0042155531617709E-2</v>
      </c>
      <c r="F648" s="304">
        <f t="shared" ca="1" si="300"/>
        <v>0.71670550426777058</v>
      </c>
      <c r="G648" s="306">
        <f t="shared" ca="1" si="301"/>
        <v>9.1230625353684474</v>
      </c>
      <c r="H648" s="307">
        <f t="shared" ca="1" si="302"/>
        <v>-126.34670349782101</v>
      </c>
      <c r="I648" s="304">
        <f t="shared" ca="1" si="303"/>
        <v>126.67564783647462</v>
      </c>
      <c r="J648" s="306">
        <f t="shared" ca="1" si="304"/>
        <v>1902.1669599448039</v>
      </c>
      <c r="K648" s="307">
        <f t="shared" ca="1" si="305"/>
        <v>151.34831782015164</v>
      </c>
      <c r="L648" s="304">
        <f t="shared" ca="1" si="290"/>
        <v>1908.1785704730694</v>
      </c>
      <c r="M648" s="306">
        <f t="shared" ca="1" si="306"/>
        <v>-1.4987148521146438</v>
      </c>
      <c r="N648" s="304">
        <f t="shared" ca="1" si="307"/>
        <v>-85.870035719742418</v>
      </c>
      <c r="P648" s="310">
        <f t="shared" ca="1" si="308"/>
        <v>23</v>
      </c>
      <c r="Q648" s="304">
        <f t="shared" ca="1" si="309"/>
        <v>0</v>
      </c>
      <c r="R648" s="306">
        <f t="shared" ca="1" si="310"/>
        <v>0</v>
      </c>
      <c r="S648" s="307">
        <f t="shared" ca="1" si="311"/>
        <v>4.2939999999999809</v>
      </c>
      <c r="T648" s="304">
        <f t="shared" ca="1" si="291"/>
        <v>42.124139999999812</v>
      </c>
      <c r="U648" s="311">
        <f t="shared" ca="1" si="292"/>
        <v>0</v>
      </c>
      <c r="V648" s="306">
        <f t="shared" ca="1" si="293"/>
        <v>1.2065990784928537</v>
      </c>
      <c r="W648" s="304">
        <f t="shared" ca="1" si="294"/>
        <v>42.412964370946604</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-8.1935453625938237E-2</v>
      </c>
      <c r="AH648" s="304">
        <f t="shared" ca="1" si="318"/>
        <v>-9.86606273400783</v>
      </c>
    </row>
    <row r="649" spans="1:34" x14ac:dyDescent="0.2">
      <c r="A649" s="347">
        <f t="shared" ca="1" si="296"/>
        <v>0.1</v>
      </c>
      <c r="B649" s="304">
        <f t="shared" ca="1" si="297"/>
        <v>50.200000000000408</v>
      </c>
      <c r="D649" s="306">
        <f t="shared" ca="1" si="298"/>
        <v>-0.71135126045517838</v>
      </c>
      <c r="E649" s="307">
        <f t="shared" ca="1" si="299"/>
        <v>4.1613582510859004E-2</v>
      </c>
      <c r="F649" s="304">
        <f t="shared" ca="1" si="300"/>
        <v>0.71256740453136014</v>
      </c>
      <c r="G649" s="306">
        <f t="shared" ca="1" si="301"/>
        <v>9.0519274093229303</v>
      </c>
      <c r="H649" s="307">
        <f t="shared" ca="1" si="302"/>
        <v>-126.34254213956993</v>
      </c>
      <c r="I649" s="304">
        <f t="shared" ca="1" si="303"/>
        <v>126.66639390190539</v>
      </c>
      <c r="J649" s="306">
        <f t="shared" ca="1" si="304"/>
        <v>1903.0757094420385</v>
      </c>
      <c r="K649" s="307">
        <f t="shared" ca="1" si="305"/>
        <v>138.71385553828208</v>
      </c>
      <c r="L649" s="304">
        <f t="shared" ca="1" si="290"/>
        <v>1908.1243904909904</v>
      </c>
      <c r="M649" s="306">
        <f t="shared" ca="1" si="306"/>
        <v>-1.4992726221008377</v>
      </c>
      <c r="N649" s="304">
        <f t="shared" ca="1" si="307"/>
        <v>-85.901993585890395</v>
      </c>
      <c r="P649" s="310">
        <f t="shared" ca="1" si="308"/>
        <v>23</v>
      </c>
      <c r="Q649" s="304">
        <f t="shared" ca="1" si="309"/>
        <v>0</v>
      </c>
      <c r="R649" s="306">
        <f t="shared" ca="1" si="310"/>
        <v>0</v>
      </c>
      <c r="S649" s="307">
        <f t="shared" ca="1" si="311"/>
        <v>4.2939999999999809</v>
      </c>
      <c r="T649" s="304">
        <f t="shared" ca="1" si="291"/>
        <v>42.124139999999812</v>
      </c>
      <c r="U649" s="311">
        <f t="shared" ca="1" si="292"/>
        <v>0</v>
      </c>
      <c r="V649" s="306">
        <f t="shared" ca="1" si="293"/>
        <v>1.2081245953189148</v>
      </c>
      <c r="W649" s="304">
        <f t="shared" ca="1" si="294"/>
        <v>42.460383231704263</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-9.2736379922779832E-2</v>
      </c>
      <c r="AH649" s="304">
        <f t="shared" ca="1" si="318"/>
        <v>-9.8772623127496022</v>
      </c>
    </row>
    <row r="650" spans="1:34" x14ac:dyDescent="0.2">
      <c r="A650" s="347">
        <f t="shared" ca="1" si="296"/>
        <v>0.1</v>
      </c>
      <c r="B650" s="304">
        <f t="shared" ca="1" si="297"/>
        <v>50.300000000000409</v>
      </c>
      <c r="D650" s="306">
        <f t="shared" ca="1" si="298"/>
        <v>-0.70664538237900731</v>
      </c>
      <c r="E650" s="307">
        <f t="shared" ca="1" si="299"/>
        <v>5.3023637264239198E-2</v>
      </c>
      <c r="F650" s="304">
        <f t="shared" ca="1" si="300"/>
        <v>0.70863192317754287</v>
      </c>
      <c r="G650" s="306">
        <f t="shared" ca="1" si="301"/>
        <v>8.9812628710850291</v>
      </c>
      <c r="H650" s="307">
        <f t="shared" ca="1" si="302"/>
        <v>-126.3372397758435</v>
      </c>
      <c r="I650" s="304">
        <f t="shared" ca="1" si="303"/>
        <v>126.65607461522919</v>
      </c>
      <c r="J650" s="306">
        <f t="shared" ca="1" si="304"/>
        <v>1903.9773689560589</v>
      </c>
      <c r="K650" s="307">
        <f t="shared" ca="1" si="305"/>
        <v>126.0798664425114</v>
      </c>
      <c r="L650" s="304">
        <f t="shared" ca="1" si="290"/>
        <v>1908.147256953456</v>
      </c>
      <c r="M650" s="306">
        <f t="shared" ca="1" si="306"/>
        <v>-1.4998261285193504</v>
      </c>
      <c r="N650" s="304">
        <f t="shared" ca="1" si="307"/>
        <v>-85.933707167604567</v>
      </c>
      <c r="P650" s="310">
        <f t="shared" ca="1" si="308"/>
        <v>23</v>
      </c>
      <c r="Q650" s="304">
        <f t="shared" ca="1" si="309"/>
        <v>0</v>
      </c>
      <c r="R650" s="306">
        <f t="shared" ca="1" si="310"/>
        <v>0</v>
      </c>
      <c r="S650" s="307">
        <f t="shared" ca="1" si="311"/>
        <v>4.2939999999999809</v>
      </c>
      <c r="T650" s="304">
        <f t="shared" ca="1" si="291"/>
        <v>42.124139999999812</v>
      </c>
      <c r="U650" s="311">
        <f t="shared" ca="1" si="292"/>
        <v>0</v>
      </c>
      <c r="V650" s="306">
        <f t="shared" ca="1" si="293"/>
        <v>1.2096519702379203</v>
      </c>
      <c r="W650" s="304">
        <f t="shared" ca="1" si="294"/>
        <v>42.507137081934708</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-0.103386884456663</v>
      </c>
      <c r="AH650" s="304">
        <f t="shared" ca="1" si="318"/>
        <v>-9.8883053636945633</v>
      </c>
    </row>
    <row r="651" spans="1:34" x14ac:dyDescent="0.2">
      <c r="A651" s="347">
        <f t="shared" ca="1" si="296"/>
        <v>0.1</v>
      </c>
      <c r="B651" s="304">
        <f t="shared" ca="1" si="297"/>
        <v>50.400000000000411</v>
      </c>
      <c r="D651" s="306">
        <f t="shared" ca="1" si="298"/>
        <v>-0.7019581153834803</v>
      </c>
      <c r="E651" s="307">
        <f t="shared" ca="1" si="299"/>
        <v>6.427403125193365E-2</v>
      </c>
      <c r="F651" s="304">
        <f t="shared" ca="1" si="300"/>
        <v>0.70489456434710995</v>
      </c>
      <c r="G651" s="306">
        <f t="shared" ca="1" si="301"/>
        <v>8.9110670595466814</v>
      </c>
      <c r="H651" s="307">
        <f t="shared" ca="1" si="302"/>
        <v>-126.33081237271831</v>
      </c>
      <c r="I651" s="304">
        <f t="shared" ca="1" si="303"/>
        <v>126.64470486716252</v>
      </c>
      <c r="J651" s="306">
        <f t="shared" ca="1" si="304"/>
        <v>1904.8719854525905</v>
      </c>
      <c r="K651" s="307">
        <f t="shared" ca="1" si="305"/>
        <v>113.44646383508331</v>
      </c>
      <c r="L651" s="304">
        <f t="shared" ca="1" si="290"/>
        <v>1908.2472012605649</v>
      </c>
      <c r="M651" s="306">
        <f t="shared" ca="1" si="306"/>
        <v>-1.5003754080017002</v>
      </c>
      <c r="N651" s="304">
        <f t="shared" ca="1" si="307"/>
        <v>-85.96517856371635</v>
      </c>
      <c r="P651" s="310">
        <f t="shared" ca="1" si="308"/>
        <v>23</v>
      </c>
      <c r="Q651" s="304">
        <f t="shared" ca="1" si="309"/>
        <v>0</v>
      </c>
      <c r="R651" s="306">
        <f t="shared" ca="1" si="310"/>
        <v>0</v>
      </c>
      <c r="S651" s="307">
        <f t="shared" ca="1" si="311"/>
        <v>4.2939999999999809</v>
      </c>
      <c r="T651" s="304">
        <f t="shared" ca="1" si="291"/>
        <v>42.124139999999812</v>
      </c>
      <c r="U651" s="311">
        <f t="shared" ca="1" si="292"/>
        <v>0</v>
      </c>
      <c r="V651" s="306">
        <f t="shared" ca="1" si="293"/>
        <v>1.2111811929200842</v>
      </c>
      <c r="W651" s="304">
        <f t="shared" ca="1" si="294"/>
        <v>42.553233001484891</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-0.11388852923325565</v>
      </c>
      <c r="AH651" s="304">
        <f t="shared" ca="1" si="318"/>
        <v>-9.8991935449312756</v>
      </c>
    </row>
    <row r="652" spans="1:34" x14ac:dyDescent="0.2">
      <c r="A652" s="347">
        <f t="shared" ca="1" si="296"/>
        <v>0.1</v>
      </c>
      <c r="B652" s="304">
        <f t="shared" ca="1" si="297"/>
        <v>50.500000000000412</v>
      </c>
      <c r="D652" s="306">
        <f t="shared" ca="1" si="298"/>
        <v>-0.69728961473834128</v>
      </c>
      <c r="E652" s="307">
        <f t="shared" ca="1" si="299"/>
        <v>7.5366466250752495E-2</v>
      </c>
      <c r="F652" s="304">
        <f t="shared" ca="1" si="300"/>
        <v>0.70135077604367857</v>
      </c>
      <c r="G652" s="306">
        <f t="shared" ca="1" si="301"/>
        <v>8.841338098072848</v>
      </c>
      <c r="H652" s="307">
        <f t="shared" ca="1" si="302"/>
        <v>-126.32327572609324</v>
      </c>
      <c r="I652" s="304">
        <f t="shared" ca="1" si="303"/>
        <v>126.6322993929077</v>
      </c>
      <c r="J652" s="306">
        <f t="shared" ca="1" si="304"/>
        <v>1905.7596057104715</v>
      </c>
      <c r="K652" s="307">
        <f t="shared" ca="1" si="305"/>
        <v>100.81375943014272</v>
      </c>
      <c r="L652" s="304">
        <f t="shared" ca="1" si="290"/>
        <v>1908.4242423654575</v>
      </c>
      <c r="M652" s="306">
        <f t="shared" ca="1" si="306"/>
        <v>-1.5009204967427929</v>
      </c>
      <c r="N652" s="304">
        <f t="shared" ca="1" si="307"/>
        <v>-85.996409848041054</v>
      </c>
      <c r="P652" s="310">
        <f t="shared" ca="1" si="308"/>
        <v>23</v>
      </c>
      <c r="Q652" s="304">
        <f t="shared" ca="1" si="309"/>
        <v>0</v>
      </c>
      <c r="R652" s="306">
        <f t="shared" ca="1" si="310"/>
        <v>0</v>
      </c>
      <c r="S652" s="307">
        <f t="shared" ca="1" si="311"/>
        <v>4.2939999999999809</v>
      </c>
      <c r="T652" s="304">
        <f t="shared" ca="1" si="291"/>
        <v>42.124139999999812</v>
      </c>
      <c r="U652" s="311">
        <f t="shared" ca="1" si="292"/>
        <v>0</v>
      </c>
      <c r="V652" s="306">
        <f t="shared" ca="1" si="293"/>
        <v>1.2127122531674632</v>
      </c>
      <c r="W652" s="304">
        <f t="shared" ca="1" si="294"/>
        <v>42.598678029543606</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-0.12424286858642652</v>
      </c>
      <c r="AH652" s="304">
        <f t="shared" ca="1" si="318"/>
        <v>-9.9099285052363957</v>
      </c>
    </row>
    <row r="653" spans="1:34" x14ac:dyDescent="0.2">
      <c r="A653" s="347">
        <f t="shared" ca="1" si="296"/>
        <v>0.1</v>
      </c>
      <c r="B653" s="304">
        <f t="shared" ca="1" si="297"/>
        <v>50.600000000000414</v>
      </c>
      <c r="D653" s="306">
        <f t="shared" ca="1" si="298"/>
        <v>-0.69264003016738129</v>
      </c>
      <c r="E653" s="307">
        <f t="shared" ca="1" si="299"/>
        <v>8.6302634194629135E-2</v>
      </c>
      <c r="F653" s="304">
        <f t="shared" ca="1" si="300"/>
        <v>0.69799595705075745</v>
      </c>
      <c r="G653" s="306">
        <f t="shared" ca="1" si="301"/>
        <v>8.7720740950561105</v>
      </c>
      <c r="H653" s="307">
        <f t="shared" ca="1" si="302"/>
        <v>-126.31464546267378</v>
      </c>
      <c r="I653" s="304">
        <f t="shared" ca="1" si="303"/>
        <v>126.61887277294063</v>
      </c>
      <c r="J653" s="306">
        <f t="shared" ca="1" si="304"/>
        <v>1906.6402763201279</v>
      </c>
      <c r="K653" s="307">
        <f t="shared" ca="1" si="305"/>
        <v>88.181863370704377</v>
      </c>
      <c r="L653" s="304">
        <f t="shared" ca="1" si="290"/>
        <v>1908.6783868199543</v>
      </c>
      <c r="M653" s="306">
        <f t="shared" ca="1" si="306"/>
        <v>-1.5014614305083942</v>
      </c>
      <c r="N653" s="304">
        <f t="shared" ca="1" si="307"/>
        <v>-86.027403069806127</v>
      </c>
      <c r="P653" s="310">
        <f t="shared" ca="1" si="308"/>
        <v>23</v>
      </c>
      <c r="Q653" s="304">
        <f t="shared" ca="1" si="309"/>
        <v>0</v>
      </c>
      <c r="R653" s="306">
        <f t="shared" ca="1" si="310"/>
        <v>0</v>
      </c>
      <c r="S653" s="307">
        <f t="shared" ca="1" si="311"/>
        <v>4.2939999999999809</v>
      </c>
      <c r="T653" s="304">
        <f t="shared" ca="1" si="291"/>
        <v>42.124139999999812</v>
      </c>
      <c r="U653" s="311">
        <f t="shared" ca="1" si="292"/>
        <v>0</v>
      </c>
      <c r="V653" s="306">
        <f t="shared" ca="1" si="293"/>
        <v>1.2142451409128185</v>
      </c>
      <c r="W653" s="304">
        <f t="shared" ca="1" si="294"/>
        <v>42.64347916399943</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-0.13445144898931716</v>
      </c>
      <c r="AH653" s="304">
        <f t="shared" ca="1" si="318"/>
        <v>-9.9205118839179782</v>
      </c>
    </row>
    <row r="654" spans="1:34" x14ac:dyDescent="0.2">
      <c r="A654" s="347">
        <f t="shared" ca="1" si="296"/>
        <v>0.1</v>
      </c>
      <c r="B654" s="304">
        <f t="shared" ca="1" si="297"/>
        <v>50.700000000000415</v>
      </c>
      <c r="D654" s="306">
        <f t="shared" ca="1" si="298"/>
        <v>-0.68800950593937837</v>
      </c>
      <c r="E654" s="307">
        <f t="shared" ca="1" si="299"/>
        <v>9.7084217022443298E-2</v>
      </c>
      <c r="F654" s="304">
        <f t="shared" ca="1" si="300"/>
        <v>0.69482546402518119</v>
      </c>
      <c r="G654" s="306">
        <f t="shared" ca="1" si="301"/>
        <v>8.7032731444621731</v>
      </c>
      <c r="H654" s="307">
        <f t="shared" ca="1" si="302"/>
        <v>-126.30493704097154</v>
      </c>
      <c r="I654" s="304">
        <f t="shared" ca="1" si="303"/>
        <v>126.60443943381645</v>
      </c>
      <c r="J654" s="306">
        <f t="shared" ca="1" si="304"/>
        <v>1907.5140436821039</v>
      </c>
      <c r="K654" s="307">
        <f t="shared" ca="1" si="305"/>
        <v>75.550884245522113</v>
      </c>
      <c r="L654" s="304">
        <f t="shared" ca="1" si="290"/>
        <v>1909.0096288271393</v>
      </c>
      <c r="M654" s="306">
        <f t="shared" ca="1" si="306"/>
        <v>-1.5019982446424485</v>
      </c>
      <c r="N654" s="304">
        <f t="shared" ca="1" si="307"/>
        <v>-86.058160254070415</v>
      </c>
      <c r="P654" s="310">
        <f t="shared" ca="1" si="308"/>
        <v>23</v>
      </c>
      <c r="Q654" s="304">
        <f t="shared" ca="1" si="309"/>
        <v>0</v>
      </c>
      <c r="R654" s="306">
        <f t="shared" ca="1" si="310"/>
        <v>0</v>
      </c>
      <c r="S654" s="307">
        <f t="shared" ca="1" si="311"/>
        <v>4.2939999999999809</v>
      </c>
      <c r="T654" s="304">
        <f t="shared" ca="1" si="291"/>
        <v>42.124139999999812</v>
      </c>
      <c r="U654" s="311">
        <f t="shared" ca="1" si="292"/>
        <v>0</v>
      </c>
      <c r="V654" s="306">
        <f t="shared" ca="1" si="293"/>
        <v>1.215779846218477</v>
      </c>
      <c r="W654" s="304">
        <f t="shared" ca="1" si="294"/>
        <v>42.68764336082792</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-0.1445158088733578</v>
      </c>
      <c r="AH654" s="304">
        <f t="shared" ca="1" si="318"/>
        <v>-9.9309453106659564</v>
      </c>
    </row>
    <row r="655" spans="1:34" x14ac:dyDescent="0.2">
      <c r="A655" s="347">
        <f t="shared" ca="1" si="296"/>
        <v>0.1</v>
      </c>
      <c r="B655" s="304">
        <f t="shared" ca="1" si="297"/>
        <v>50.800000000000416</v>
      </c>
      <c r="D655" s="306">
        <f t="shared" ca="1" si="298"/>
        <v>-0.68339818095826199</v>
      </c>
      <c r="E655" s="307">
        <f t="shared" ca="1" si="299"/>
        <v>0.10771288653285893</v>
      </c>
      <c r="F655" s="304">
        <f t="shared" ca="1" si="300"/>
        <v>0.69183461872206276</v>
      </c>
      <c r="G655" s="306">
        <f t="shared" ca="1" si="301"/>
        <v>8.6349333263663475</v>
      </c>
      <c r="H655" s="307">
        <f t="shared" ca="1" si="302"/>
        <v>-126.29416575231825</v>
      </c>
      <c r="I655" s="304">
        <f t="shared" ca="1" si="303"/>
        <v>126.58901364899258</v>
      </c>
      <c r="J655" s="306">
        <f t="shared" ca="1" si="304"/>
        <v>1908.3809540056452</v>
      </c>
      <c r="K655" s="307">
        <f t="shared" ca="1" si="305"/>
        <v>62.920929105857624</v>
      </c>
      <c r="L655" s="304">
        <f t="shared" ca="1" si="290"/>
        <v>1909.4179503008347</v>
      </c>
      <c r="M655" s="306">
        <f t="shared" ca="1" si="306"/>
        <v>-1.5025309740742432</v>
      </c>
      <c r="N655" s="304">
        <f t="shared" ca="1" si="307"/>
        <v>-86.088683402134649</v>
      </c>
      <c r="P655" s="310">
        <f t="shared" ca="1" si="308"/>
        <v>23</v>
      </c>
      <c r="Q655" s="304">
        <f t="shared" ca="1" si="309"/>
        <v>0</v>
      </c>
      <c r="R655" s="306">
        <f t="shared" ca="1" si="310"/>
        <v>0</v>
      </c>
      <c r="S655" s="307">
        <f t="shared" ca="1" si="311"/>
        <v>4.2939999999999809</v>
      </c>
      <c r="T655" s="304">
        <f t="shared" ca="1" si="291"/>
        <v>42.124139999999812</v>
      </c>
      <c r="U655" s="311">
        <f t="shared" ca="1" si="292"/>
        <v>0</v>
      </c>
      <c r="V655" s="306">
        <f t="shared" ca="1" si="293"/>
        <v>1.2173163592751985</v>
      </c>
      <c r="W655" s="304">
        <f t="shared" ca="1" si="294"/>
        <v>42.731177533508038</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-0.1544374784548026</v>
      </c>
      <c r="AH655" s="304">
        <f t="shared" ca="1" si="318"/>
        <v>-9.9412304054094331</v>
      </c>
    </row>
    <row r="656" spans="1:34" x14ac:dyDescent="0.2">
      <c r="A656" s="347">
        <f t="shared" ca="1" si="296"/>
        <v>0.1</v>
      </c>
      <c r="B656" s="304">
        <f t="shared" ca="1" si="297"/>
        <v>50.900000000000418</v>
      </c>
      <c r="D656" s="306">
        <f t="shared" ca="1" si="298"/>
        <v>-0.67880618885253807</v>
      </c>
      <c r="E656" s="307">
        <f t="shared" ca="1" si="299"/>
        <v>0.11819030424611121</v>
      </c>
      <c r="F656" s="304">
        <f t="shared" ca="1" si="300"/>
        <v>0.68901871530626502</v>
      </c>
      <c r="G656" s="306">
        <f t="shared" ca="1" si="301"/>
        <v>8.5670527074810945</v>
      </c>
      <c r="H656" s="307">
        <f t="shared" ca="1" si="302"/>
        <v>-126.28234672189365</v>
      </c>
      <c r="I656" s="304">
        <f t="shared" ca="1" si="303"/>
        <v>126.57260953966826</v>
      </c>
      <c r="J656" s="306">
        <f t="shared" ca="1" si="304"/>
        <v>1909.2410533073376</v>
      </c>
      <c r="K656" s="307">
        <f t="shared" ca="1" si="305"/>
        <v>50.292103482147027</v>
      </c>
      <c r="L656" s="304">
        <f t="shared" ca="1" si="290"/>
        <v>1909.9033209319184</v>
      </c>
      <c r="M656" s="306">
        <f t="shared" ca="1" si="306"/>
        <v>-1.5030596533254268</v>
      </c>
      <c r="N656" s="304">
        <f t="shared" ca="1" si="307"/>
        <v>-86.118974491943604</v>
      </c>
      <c r="P656" s="310">
        <f t="shared" ca="1" si="308"/>
        <v>23</v>
      </c>
      <c r="Q656" s="304">
        <f t="shared" ca="1" si="309"/>
        <v>0</v>
      </c>
      <c r="R656" s="306">
        <f t="shared" ca="1" si="310"/>
        <v>0</v>
      </c>
      <c r="S656" s="307">
        <f t="shared" ca="1" si="311"/>
        <v>4.2939999999999809</v>
      </c>
      <c r="T656" s="304">
        <f t="shared" ca="1" si="291"/>
        <v>42.124139999999812</v>
      </c>
      <c r="U656" s="311">
        <f t="shared" ca="1" si="292"/>
        <v>0</v>
      </c>
      <c r="V656" s="306">
        <f t="shared" ca="1" si="293"/>
        <v>1.218854670401043</v>
      </c>
      <c r="W656" s="304">
        <f t="shared" ca="1" si="294"/>
        <v>42.774088552466644</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-0.16421797956877882</v>
      </c>
      <c r="AH656" s="304">
        <f t="shared" ca="1" si="318"/>
        <v>-9.95136877818077</v>
      </c>
    </row>
    <row r="657" spans="1:34" x14ac:dyDescent="0.2">
      <c r="A657" s="347">
        <f t="shared" ca="1" si="296"/>
        <v>0.1</v>
      </c>
      <c r="B657" s="304">
        <f t="shared" ca="1" si="297"/>
        <v>51.000000000000419</v>
      </c>
      <c r="D657" s="306">
        <f t="shared" ca="1" si="298"/>
        <v>-0.67423365806391222</v>
      </c>
      <c r="E657" s="307">
        <f t="shared" ca="1" si="299"/>
        <v>0.12851812127251883</v>
      </c>
      <c r="F657" s="304">
        <f t="shared" ca="1" si="300"/>
        <v>0.68637302770553443</v>
      </c>
      <c r="G657" s="306">
        <f t="shared" ca="1" si="301"/>
        <v>8.4996293416747033</v>
      </c>
      <c r="H657" s="307">
        <f t="shared" ca="1" si="302"/>
        <v>-126.26949490976639</v>
      </c>
      <c r="I657" s="304">
        <f t="shared" ca="1" si="303"/>
        <v>126.55524107564008</v>
      </c>
      <c r="J657" s="306">
        <f t="shared" ca="1" si="304"/>
        <v>1910.0943874097954</v>
      </c>
      <c r="K657" s="307">
        <f t="shared" ca="1" si="305"/>
        <v>37.664511400564024</v>
      </c>
      <c r="L657" s="304">
        <f t="shared" ca="1" si="290"/>
        <v>1910.4656982614067</v>
      </c>
      <c r="M657" s="306">
        <f t="shared" ca="1" si="306"/>
        <v>-1.5035843165168796</v>
      </c>
      <c r="N657" s="304">
        <f t="shared" ca="1" si="307"/>
        <v>-86.149035478479718</v>
      </c>
      <c r="P657" s="310">
        <f t="shared" ca="1" si="308"/>
        <v>23</v>
      </c>
      <c r="Q657" s="304">
        <f t="shared" ca="1" si="309"/>
        <v>0</v>
      </c>
      <c r="R657" s="306">
        <f t="shared" ca="1" si="310"/>
        <v>0</v>
      </c>
      <c r="S657" s="307">
        <f t="shared" ca="1" si="311"/>
        <v>4.2939999999999809</v>
      </c>
      <c r="T657" s="304">
        <f t="shared" ca="1" si="291"/>
        <v>42.124139999999812</v>
      </c>
      <c r="U657" s="311">
        <f t="shared" ca="1" si="292"/>
        <v>0</v>
      </c>
      <c r="V657" s="306">
        <f t="shared" ca="1" si="293"/>
        <v>1.2203947700402473</v>
      </c>
      <c r="W657" s="304">
        <f t="shared" ca="1" si="294"/>
        <v>42.816383244551027</v>
      </c>
      <c r="Y657" s="314" t="str">
        <f t="shared" ca="1" si="312"/>
        <v/>
      </c>
      <c r="Z657" s="315" t="str">
        <f t="shared" ca="1" si="313"/>
        <v/>
      </c>
      <c r="AA657" s="316" t="str">
        <f t="shared" ca="1" si="314"/>
        <v/>
      </c>
      <c r="AC657" s="310">
        <f t="shared" ca="1" si="315"/>
        <v>51.000000000000419</v>
      </c>
      <c r="AD657" s="323">
        <f t="shared" ca="1" si="316"/>
        <v>1910.0943874097954</v>
      </c>
      <c r="AE657" s="324" t="e">
        <f t="shared" ca="1" si="295"/>
        <v>#N/A</v>
      </c>
      <c r="AG657" s="306">
        <f t="shared" ca="1" si="317"/>
        <v>-0.17385882551056397</v>
      </c>
      <c r="AH657" s="304">
        <f t="shared" ca="1" si="318"/>
        <v>-9.9613620289862208</v>
      </c>
    </row>
    <row r="658" spans="1:34" x14ac:dyDescent="0.2">
      <c r="A658" s="347">
        <f t="shared" ca="1" si="296"/>
        <v>0.1</v>
      </c>
      <c r="B658" s="304">
        <f t="shared" ca="1" si="297"/>
        <v>51.100000000000421</v>
      </c>
      <c r="D658" s="306">
        <f t="shared" ca="1" si="298"/>
        <v>-0.66968071193514633</v>
      </c>
      <c r="E658" s="307">
        <f t="shared" ca="1" si="299"/>
        <v>0.13869797818767005</v>
      </c>
      <c r="F658" s="304">
        <f t="shared" ca="1" si="300"/>
        <v>0.6838928169613363</v>
      </c>
      <c r="G658" s="306">
        <f t="shared" ca="1" si="301"/>
        <v>8.432661270481189</v>
      </c>
      <c r="H658" s="307">
        <f t="shared" ca="1" si="302"/>
        <v>-126.25562511194762</v>
      </c>
      <c r="I658" s="304">
        <f t="shared" ca="1" si="303"/>
        <v>126.53692207617243</v>
      </c>
      <c r="J658" s="306">
        <f t="shared" ca="1" si="304"/>
        <v>1910.9410019404033</v>
      </c>
      <c r="K658" s="307">
        <f t="shared" ca="1" si="305"/>
        <v>25.038255399478324</v>
      </c>
      <c r="L658" s="304">
        <f t="shared" ca="1" si="290"/>
        <v>1911.1050277602333</v>
      </c>
      <c r="M658" s="306">
        <f t="shared" ca="1" si="306"/>
        <v>-1.5041049973754426</v>
      </c>
      <c r="N658" s="304">
        <f t="shared" ca="1" si="307"/>
        <v>-86.178868294148629</v>
      </c>
      <c r="P658" s="310">
        <f t="shared" ca="1" si="308"/>
        <v>23</v>
      </c>
      <c r="Q658" s="304">
        <f t="shared" ca="1" si="309"/>
        <v>0</v>
      </c>
      <c r="R658" s="306">
        <f t="shared" ca="1" si="310"/>
        <v>0</v>
      </c>
      <c r="S658" s="307">
        <f t="shared" ca="1" si="311"/>
        <v>4.2939999999999809</v>
      </c>
      <c r="T658" s="304">
        <f t="shared" ca="1" si="291"/>
        <v>42.124139999999812</v>
      </c>
      <c r="U658" s="311">
        <f t="shared" ca="1" si="292"/>
        <v>0</v>
      </c>
      <c r="V658" s="306">
        <f t="shared" ca="1" si="293"/>
        <v>1.2219366487620975</v>
      </c>
      <c r="W658" s="304">
        <f t="shared" ca="1" si="294"/>
        <v>42.858068392528132</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-0.18336152088407687</v>
      </c>
      <c r="AH658" s="304">
        <f t="shared" ca="1" si="318"/>
        <v>-9.9712117476830961</v>
      </c>
    </row>
    <row r="659" spans="1:34" x14ac:dyDescent="0.2">
      <c r="A659" s="347">
        <f t="shared" ca="1" si="296"/>
        <v>0.1</v>
      </c>
      <c r="B659" s="304">
        <f t="shared" ca="1" si="297"/>
        <v>51.200000000000422</v>
      </c>
      <c r="D659" s="306">
        <f t="shared" ca="1" si="298"/>
        <v>-0.66514746879711428</v>
      </c>
      <c r="E659" s="307">
        <f t="shared" ca="1" si="299"/>
        <v>0.14873150491400722</v>
      </c>
      <c r="F659" s="304">
        <f t="shared" ca="1" si="300"/>
        <v>0.6815733385345949</v>
      </c>
      <c r="G659" s="306">
        <f t="shared" ca="1" si="301"/>
        <v>8.3661465236014774</v>
      </c>
      <c r="H659" s="307">
        <f t="shared" ca="1" si="302"/>
        <v>-126.24075196145623</v>
      </c>
      <c r="I659" s="304">
        <f t="shared" ca="1" si="303"/>
        <v>126.51766621088251</v>
      </c>
      <c r="J659" s="306">
        <f t="shared" ca="1" si="304"/>
        <v>1911.7809423301076</v>
      </c>
      <c r="K659" s="307">
        <f t="shared" ca="1" si="305"/>
        <v>12.413436545808132</v>
      </c>
      <c r="L659" s="304">
        <f t="shared" ca="1" si="290"/>
        <v>1911.8212429156317</v>
      </c>
      <c r="M659" s="306">
        <f t="shared" ca="1" si="306"/>
        <v>-1.5046217292405084</v>
      </c>
      <c r="N659" s="304">
        <f t="shared" ca="1" si="307"/>
        <v>-86.208474849156815</v>
      </c>
      <c r="P659" s="310">
        <f t="shared" ca="1" si="308"/>
        <v>23</v>
      </c>
      <c r="Q659" s="304">
        <f t="shared" ca="1" si="309"/>
        <v>0</v>
      </c>
      <c r="R659" s="306">
        <f t="shared" ca="1" si="310"/>
        <v>0</v>
      </c>
      <c r="S659" s="307">
        <f t="shared" ca="1" si="311"/>
        <v>4.2939999999999809</v>
      </c>
      <c r="T659" s="304">
        <f t="shared" ca="1" si="291"/>
        <v>42.124139999999812</v>
      </c>
      <c r="U659" s="311">
        <f t="shared" ca="1" si="292"/>
        <v>0</v>
      </c>
      <c r="V659" s="306">
        <f t="shared" ca="1" si="293"/>
        <v>1.2234802972598151</v>
      </c>
      <c r="W659" s="304">
        <f t="shared" ca="1" si="294"/>
        <v>42.899150734610707</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-0.19272756145721814</v>
      </c>
      <c r="AH659" s="304">
        <f t="shared" ca="1" si="318"/>
        <v>-9.9809195138631406</v>
      </c>
    </row>
    <row r="660" spans="1:34" x14ac:dyDescent="0.2">
      <c r="A660" s="347">
        <f t="shared" ca="1" si="296"/>
        <v>0.1</v>
      </c>
      <c r="B660" s="304">
        <f t="shared" ca="1" si="297"/>
        <v>51.300000000000423</v>
      </c>
      <c r="D660" s="306">
        <f t="shared" ca="1" si="298"/>
        <v>-0.66063404205503973</v>
      </c>
      <c r="E660" s="307">
        <f t="shared" ca="1" si="299"/>
        <v>0.15862032060882036</v>
      </c>
      <c r="F660" s="304">
        <f t="shared" ca="1" si="300"/>
        <v>0.67940984952532513</v>
      </c>
      <c r="G660" s="306">
        <f t="shared" ca="1" si="301"/>
        <v>8.300083119395973</v>
      </c>
      <c r="H660" s="307">
        <f t="shared" ca="1" si="302"/>
        <v>-126.22488992939535</v>
      </c>
      <c r="I660" s="304">
        <f t="shared" ca="1" si="303"/>
        <v>126.49748700063907</v>
      </c>
      <c r="J660" s="306">
        <f t="shared" ca="1" si="304"/>
        <v>1912.6142538122574</v>
      </c>
      <c r="K660" s="307">
        <f t="shared" ca="1" si="305"/>
        <v>-0.20984554873444772</v>
      </c>
      <c r="L660" s="304">
        <f t="shared" ca="1" si="290"/>
        <v>1912.6142653240283</v>
      </c>
      <c r="M660" s="306">
        <f t="shared" ca="1" si="306"/>
        <v>-1.5051345450704754</v>
      </c>
      <c r="N660" s="304">
        <f t="shared" ca="1" si="307"/>
        <v>-86.237857031881433</v>
      </c>
      <c r="P660" s="310">
        <f t="shared" ca="1" si="308"/>
        <v>23</v>
      </c>
      <c r="Q660" s="304">
        <f t="shared" ca="1" si="309"/>
        <v>0</v>
      </c>
      <c r="R660" s="306">
        <f t="shared" ca="1" si="310"/>
        <v>0</v>
      </c>
      <c r="S660" s="307">
        <f t="shared" ca="1" si="311"/>
        <v>4.2939999999999809</v>
      </c>
      <c r="T660" s="304">
        <f t="shared" ca="1" si="291"/>
        <v>42.124139999999812</v>
      </c>
      <c r="U660" s="311">
        <f t="shared" ca="1" si="292"/>
        <v>0</v>
      </c>
      <c r="V660" s="306">
        <f t="shared" ca="1" si="293"/>
        <v>1.2250257063494385</v>
      </c>
      <c r="W660" s="304">
        <f t="shared" ca="1" si="294"/>
        <v>42.939636964008926</v>
      </c>
      <c r="Y660" s="314" t="str">
        <f t="shared" ca="1" si="312"/>
        <v>Impact balistique</v>
      </c>
      <c r="Z660" s="315" t="str">
        <f t="shared" ca="1" si="313"/>
        <v/>
      </c>
      <c r="AA660" s="316" t="str">
        <f t="shared" ca="1" si="314"/>
        <v/>
      </c>
      <c r="AC660" s="310" t="e">
        <f t="shared" ca="1" si="315"/>
        <v>#N/A</v>
      </c>
      <c r="AD660" s="323" t="e">
        <f t="shared" ca="1" si="316"/>
        <v>#N/A</v>
      </c>
      <c r="AE660" s="324" t="e">
        <f t="shared" ca="1" si="295"/>
        <v>#N/A</v>
      </c>
      <c r="AG660" s="306">
        <f t="shared" ca="1" si="317"/>
        <v>-0.20195843402412272</v>
      </c>
      <c r="AH660" s="304">
        <f t="shared" ca="1" si="318"/>
        <v>-9.9904868967421745</v>
      </c>
    </row>
    <row r="661" spans="1:34" x14ac:dyDescent="0.2">
      <c r="A661" s="347">
        <f t="shared" ca="1" si="296"/>
        <v>1E-4</v>
      </c>
      <c r="B661" s="304">
        <f t="shared" ca="1" si="297"/>
        <v>51.300100000000427</v>
      </c>
      <c r="D661" s="306">
        <f t="shared" ca="1" si="298"/>
        <v>-0.65614054027393587</v>
      </c>
      <c r="E661" s="307">
        <f t="shared" ca="1" si="299"/>
        <v>0.16836603355833013</v>
      </c>
      <c r="F661" s="304">
        <f t="shared" ca="1" si="300"/>
        <v>0.677397615767237</v>
      </c>
      <c r="G661" s="306">
        <f t="shared" ca="1" si="301"/>
        <v>8.3000175053419447</v>
      </c>
      <c r="H661" s="307">
        <f t="shared" ca="1" si="302"/>
        <v>-126.224873092792</v>
      </c>
      <c r="I661" s="304">
        <f t="shared" ca="1" si="303"/>
        <v>126.49746589509384</v>
      </c>
      <c r="J661" s="306">
        <f t="shared" ca="1" si="304"/>
        <v>1912.6142538122574</v>
      </c>
      <c r="K661" s="307">
        <f t="shared" ca="1" si="305"/>
        <v>-0.22246803688555708</v>
      </c>
      <c r="L661" s="304">
        <f t="shared" ca="1" si="290"/>
        <v>1912.6142667505765</v>
      </c>
      <c r="M661" s="306">
        <f t="shared" ca="1" si="306"/>
        <v>-1.5051350539180695</v>
      </c>
      <c r="N661" s="304">
        <f t="shared" ca="1" si="307"/>
        <v>-86.237886186700976</v>
      </c>
      <c r="P661" s="310">
        <f t="shared" ca="1" si="308"/>
        <v>23</v>
      </c>
      <c r="Q661" s="304">
        <f t="shared" ca="1" si="309"/>
        <v>0</v>
      </c>
      <c r="R661" s="306">
        <f t="shared" ca="1" si="310"/>
        <v>0</v>
      </c>
      <c r="S661" s="307">
        <f t="shared" ca="1" si="311"/>
        <v>4.2939999999999809</v>
      </c>
      <c r="T661" s="304">
        <f t="shared" ca="1" si="291"/>
        <v>42.124139999999812</v>
      </c>
      <c r="U661" s="311">
        <f t="shared" ca="1" si="292"/>
        <v>0</v>
      </c>
      <c r="V661" s="306">
        <f t="shared" ca="1" si="293"/>
        <v>1.2250272526376607</v>
      </c>
      <c r="W661" s="304">
        <f t="shared" ca="1" si="294"/>
        <v>42.939676835955773</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-0.21105561627397051</v>
      </c>
      <c r="AH661" s="304">
        <f t="shared" ca="1" si="318"/>
        <v>-9.999915455055687</v>
      </c>
    </row>
    <row r="662" spans="1:34" x14ac:dyDescent="0.2">
      <c r="A662" s="347">
        <f t="shared" ca="1" si="296"/>
        <v>1E-4</v>
      </c>
      <c r="B662" s="304">
        <f t="shared" ca="1" si="297"/>
        <v>51.30020000000043</v>
      </c>
      <c r="D662" s="306">
        <f t="shared" ca="1" si="298"/>
        <v>-0.6561360720661874</v>
      </c>
      <c r="E662" s="307">
        <f t="shared" ca="1" si="299"/>
        <v>0.16837563292528657</v>
      </c>
      <c r="F662" s="304">
        <f t="shared" ca="1" si="300"/>
        <v>0.6773956737604957</v>
      </c>
      <c r="G662" s="306">
        <f t="shared" ca="1" si="301"/>
        <v>8.2999518917347377</v>
      </c>
      <c r="H662" s="307">
        <f t="shared" ca="1" si="302"/>
        <v>-126.2248562552287</v>
      </c>
      <c r="I662" s="304">
        <f t="shared" ca="1" si="303"/>
        <v>126.49744478865279</v>
      </c>
      <c r="J662" s="306">
        <f t="shared" ca="1" si="304"/>
        <v>1912.6142538122574</v>
      </c>
      <c r="K662" s="307">
        <f t="shared" ca="1" si="305"/>
        <v>-0.2350905233529581</v>
      </c>
      <c r="L662" s="304">
        <f t="shared" ca="1" si="290"/>
        <v>1912.6142682604279</v>
      </c>
      <c r="M662" s="306">
        <f t="shared" ca="1" si="306"/>
        <v>-1.505135562761811</v>
      </c>
      <c r="N662" s="304">
        <f t="shared" ca="1" si="307"/>
        <v>-86.237915341299811</v>
      </c>
      <c r="P662" s="310">
        <f t="shared" ca="1" si="308"/>
        <v>23</v>
      </c>
      <c r="Q662" s="304">
        <f t="shared" ca="1" si="309"/>
        <v>0</v>
      </c>
      <c r="R662" s="306">
        <f t="shared" ca="1" si="310"/>
        <v>0</v>
      </c>
      <c r="S662" s="307">
        <f t="shared" ca="1" si="311"/>
        <v>4.2939999999999809</v>
      </c>
      <c r="T662" s="304">
        <f t="shared" ca="1" si="291"/>
        <v>42.124139999999812</v>
      </c>
      <c r="U662" s="311">
        <f t="shared" ca="1" si="292"/>
        <v>0</v>
      </c>
      <c r="V662" s="306">
        <f t="shared" ca="1" si="293"/>
        <v>1.2250287989276287</v>
      </c>
      <c r="W662" s="304">
        <f t="shared" ca="1" si="294"/>
        <v>42.93971670732185</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-0.21106457424285985</v>
      </c>
      <c r="AH662" s="304">
        <f t="shared" ca="1" si="318"/>
        <v>-9.9999247405579794</v>
      </c>
    </row>
    <row r="663" spans="1:34" x14ac:dyDescent="0.2">
      <c r="A663" s="347">
        <f t="shared" ca="1" si="296"/>
        <v>1E-4</v>
      </c>
      <c r="B663" s="304">
        <f t="shared" ca="1" si="297"/>
        <v>51.300300000000433</v>
      </c>
      <c r="D663" s="306">
        <f t="shared" ca="1" si="298"/>
        <v>-0.65613160387840697</v>
      </c>
      <c r="E663" s="307">
        <f t="shared" ca="1" si="299"/>
        <v>0.16838523215279366</v>
      </c>
      <c r="F663" s="304">
        <f t="shared" ca="1" si="300"/>
        <v>0.67739373189837015</v>
      </c>
      <c r="G663" s="306">
        <f t="shared" ca="1" si="301"/>
        <v>8.2998862785743501</v>
      </c>
      <c r="H663" s="307">
        <f t="shared" ca="1" si="302"/>
        <v>-126.22483941670549</v>
      </c>
      <c r="I663" s="304">
        <f t="shared" ca="1" si="303"/>
        <v>126.49742368131595</v>
      </c>
      <c r="J663" s="306">
        <f t="shared" ca="1" si="304"/>
        <v>1912.6142538122574</v>
      </c>
      <c r="K663" s="307">
        <f t="shared" ca="1" si="305"/>
        <v>-0.24771300813655481</v>
      </c>
      <c r="L663" s="304">
        <f t="shared" ca="1" si="290"/>
        <v>1912.6142698535825</v>
      </c>
      <c r="M663" s="306">
        <f t="shared" ca="1" si="306"/>
        <v>-1.5051360716016999</v>
      </c>
      <c r="N663" s="304">
        <f t="shared" ca="1" si="307"/>
        <v>-86.237944495677894</v>
      </c>
      <c r="P663" s="310">
        <f t="shared" ca="1" si="308"/>
        <v>23</v>
      </c>
      <c r="Q663" s="304">
        <f t="shared" ca="1" si="309"/>
        <v>0</v>
      </c>
      <c r="R663" s="306">
        <f t="shared" ca="1" si="310"/>
        <v>0</v>
      </c>
      <c r="S663" s="307">
        <f t="shared" ca="1" si="311"/>
        <v>4.2939999999999809</v>
      </c>
      <c r="T663" s="304">
        <f t="shared" ca="1" si="291"/>
        <v>42.124139999999812</v>
      </c>
      <c r="U663" s="311">
        <f t="shared" ca="1" si="292"/>
        <v>0</v>
      </c>
      <c r="V663" s="306">
        <f t="shared" ca="1" si="293"/>
        <v>1.2250303452193418</v>
      </c>
      <c r="W663" s="304">
        <f t="shared" ca="1" si="294"/>
        <v>42.939756578107179</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-0.2110735320815138</v>
      </c>
      <c r="AH663" s="304">
        <f t="shared" ca="1" si="318"/>
        <v>-9.9999340259250218</v>
      </c>
    </row>
    <row r="664" spans="1:34" x14ac:dyDescent="0.2">
      <c r="A664" s="347">
        <f t="shared" ca="1" si="296"/>
        <v>1E-4</v>
      </c>
      <c r="B664" s="304">
        <f t="shared" ca="1" si="297"/>
        <v>51.300400000000437</v>
      </c>
      <c r="D664" s="306">
        <f t="shared" ca="1" si="298"/>
        <v>-0.65612713571059689</v>
      </c>
      <c r="E664" s="307">
        <f t="shared" ca="1" si="299"/>
        <v>0.16839483124085142</v>
      </c>
      <c r="F664" s="304">
        <f t="shared" ca="1" si="300"/>
        <v>0.67739179018085749</v>
      </c>
      <c r="G664" s="306">
        <f t="shared" ca="1" si="301"/>
        <v>8.2998206658607785</v>
      </c>
      <c r="H664" s="307">
        <f t="shared" ca="1" si="302"/>
        <v>-126.22482257722237</v>
      </c>
      <c r="I664" s="304">
        <f t="shared" ca="1" si="303"/>
        <v>126.49740257308336</v>
      </c>
      <c r="J664" s="306">
        <f t="shared" ca="1" si="304"/>
        <v>1912.6142538122574</v>
      </c>
      <c r="K664" s="307">
        <f t="shared" ca="1" si="305"/>
        <v>-0.26033549123625122</v>
      </c>
      <c r="L664" s="304">
        <f t="shared" ca="1" si="290"/>
        <v>1912.6142715300402</v>
      </c>
      <c r="M664" s="306">
        <f t="shared" ca="1" si="306"/>
        <v>-1.5051365804377359</v>
      </c>
      <c r="N664" s="304">
        <f t="shared" ca="1" si="307"/>
        <v>-86.237973649835212</v>
      </c>
      <c r="P664" s="310">
        <f t="shared" ca="1" si="308"/>
        <v>23</v>
      </c>
      <c r="Q664" s="304">
        <f t="shared" ca="1" si="309"/>
        <v>0</v>
      </c>
      <c r="R664" s="306">
        <f t="shared" ca="1" si="310"/>
        <v>0</v>
      </c>
      <c r="S664" s="307">
        <f t="shared" ca="1" si="311"/>
        <v>4.2939999999999809</v>
      </c>
      <c r="T664" s="304">
        <f t="shared" ca="1" si="291"/>
        <v>42.124139999999812</v>
      </c>
      <c r="U664" s="311">
        <f t="shared" ca="1" si="292"/>
        <v>0</v>
      </c>
      <c r="V664" s="306">
        <f t="shared" ca="1" si="293"/>
        <v>1.2250318915128011</v>
      </c>
      <c r="W664" s="304">
        <f t="shared" ca="1" si="294"/>
        <v>42.939796448311796</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-0.21108248978993593</v>
      </c>
      <c r="AH664" s="304">
        <f t="shared" ca="1" si="318"/>
        <v>-9.9999433111568159</v>
      </c>
    </row>
    <row r="665" spans="1:34" x14ac:dyDescent="0.2">
      <c r="A665" s="347">
        <f t="shared" ca="1" si="296"/>
        <v>1E-4</v>
      </c>
      <c r="B665" s="304">
        <f t="shared" ca="1" si="297"/>
        <v>51.30050000000044</v>
      </c>
      <c r="D665" s="306">
        <f t="shared" ca="1" si="298"/>
        <v>-0.65612266756276083</v>
      </c>
      <c r="E665" s="307">
        <f t="shared" ca="1" si="299"/>
        <v>0.16840443018947404</v>
      </c>
      <c r="F665" s="304">
        <f t="shared" ca="1" si="300"/>
        <v>0.6773898486079597</v>
      </c>
      <c r="G665" s="306">
        <f t="shared" ca="1" si="301"/>
        <v>8.2997550535940228</v>
      </c>
      <c r="H665" s="307">
        <f t="shared" ca="1" si="302"/>
        <v>-126.22480573677935</v>
      </c>
      <c r="I665" s="304">
        <f t="shared" ca="1" si="303"/>
        <v>126.49738146395499</v>
      </c>
      <c r="J665" s="306">
        <f t="shared" ca="1" si="304"/>
        <v>1912.6142538122574</v>
      </c>
      <c r="K665" s="307">
        <f t="shared" ca="1" si="305"/>
        <v>-0.27295797265195132</v>
      </c>
      <c r="L665" s="304">
        <f t="shared" ca="1" si="290"/>
        <v>1912.6142732898008</v>
      </c>
      <c r="M665" s="306">
        <f t="shared" ca="1" si="306"/>
        <v>-1.5051370892699194</v>
      </c>
      <c r="N665" s="304">
        <f t="shared" ca="1" si="307"/>
        <v>-86.238002803771806</v>
      </c>
      <c r="P665" s="310">
        <f t="shared" ca="1" si="308"/>
        <v>23</v>
      </c>
      <c r="Q665" s="304">
        <f t="shared" ca="1" si="309"/>
        <v>0</v>
      </c>
      <c r="R665" s="306">
        <f t="shared" ca="1" si="310"/>
        <v>0</v>
      </c>
      <c r="S665" s="307">
        <f t="shared" ca="1" si="311"/>
        <v>4.2939999999999809</v>
      </c>
      <c r="T665" s="304">
        <f t="shared" ca="1" si="291"/>
        <v>42.124139999999812</v>
      </c>
      <c r="U665" s="311">
        <f t="shared" ca="1" si="292"/>
        <v>0</v>
      </c>
      <c r="V665" s="306">
        <f t="shared" ca="1" si="293"/>
        <v>1.2250334378080057</v>
      </c>
      <c r="W665" s="304">
        <f t="shared" ca="1" si="294"/>
        <v>42.939836317935644</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-0.21109144736813512</v>
      </c>
      <c r="AH665" s="304">
        <f t="shared" ca="1" si="318"/>
        <v>-9.9999525962533742</v>
      </c>
    </row>
    <row r="666" spans="1:34" x14ac:dyDescent="0.2">
      <c r="A666" s="347">
        <f t="shared" ca="1" si="296"/>
        <v>1E-4</v>
      </c>
      <c r="B666" s="304">
        <f t="shared" ca="1" si="297"/>
        <v>51.300600000000443</v>
      </c>
      <c r="D666" s="306">
        <f t="shared" ca="1" si="298"/>
        <v>-0.65611819943489347</v>
      </c>
      <c r="E666" s="307">
        <f t="shared" ca="1" si="299"/>
        <v>0.168414028998642</v>
      </c>
      <c r="F666" s="304">
        <f t="shared" ca="1" si="300"/>
        <v>0.6773879071796618</v>
      </c>
      <c r="G666" s="306">
        <f t="shared" ca="1" si="301"/>
        <v>8.2996894417740794</v>
      </c>
      <c r="H666" s="307">
        <f t="shared" ca="1" si="302"/>
        <v>-126.22478889537645</v>
      </c>
      <c r="I666" s="304">
        <f t="shared" ca="1" si="303"/>
        <v>126.49736035393089</v>
      </c>
      <c r="J666" s="306">
        <f t="shared" ca="1" si="304"/>
        <v>1912.6142538122574</v>
      </c>
      <c r="K666" s="307">
        <f t="shared" ca="1" si="305"/>
        <v>-0.28558045238355911</v>
      </c>
      <c r="L666" s="304">
        <f t="shared" ca="1" si="290"/>
        <v>1912.6142751328646</v>
      </c>
      <c r="M666" s="306">
        <f t="shared" ca="1" si="306"/>
        <v>-1.5051375980982502</v>
      </c>
      <c r="N666" s="304">
        <f t="shared" ca="1" si="307"/>
        <v>-86.238031957487664</v>
      </c>
      <c r="P666" s="310">
        <f t="shared" ca="1" si="308"/>
        <v>23</v>
      </c>
      <c r="Q666" s="304">
        <f t="shared" ca="1" si="309"/>
        <v>0</v>
      </c>
      <c r="R666" s="306">
        <f t="shared" ca="1" si="310"/>
        <v>0</v>
      </c>
      <c r="S666" s="307">
        <f t="shared" ca="1" si="311"/>
        <v>4.2939999999999809</v>
      </c>
      <c r="T666" s="304">
        <f t="shared" ca="1" si="291"/>
        <v>42.124139999999812</v>
      </c>
      <c r="U666" s="311">
        <f t="shared" ca="1" si="292"/>
        <v>0</v>
      </c>
      <c r="V666" s="306">
        <f t="shared" ca="1" si="293"/>
        <v>1.2250349841049557</v>
      </c>
      <c r="W666" s="304">
        <f t="shared" ca="1" si="294"/>
        <v>42.939876186978772</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-0.21110040481609538</v>
      </c>
      <c r="AH666" s="304">
        <f t="shared" ca="1" si="318"/>
        <v>-9.9999618812146789</v>
      </c>
    </row>
    <row r="667" spans="1:34" x14ac:dyDescent="0.2">
      <c r="A667" s="347">
        <f t="shared" ca="1" si="296"/>
        <v>1E-4</v>
      </c>
      <c r="B667" s="304">
        <f t="shared" ca="1" si="297"/>
        <v>51.300700000000447</v>
      </c>
      <c r="D667" s="306">
        <f t="shared" ca="1" si="298"/>
        <v>-0.65611373132699813</v>
      </c>
      <c r="E667" s="307">
        <f t="shared" ca="1" si="299"/>
        <v>0.16842362766837482</v>
      </c>
      <c r="F667" s="304">
        <f t="shared" ca="1" si="300"/>
        <v>0.67738596589596667</v>
      </c>
      <c r="G667" s="306">
        <f t="shared" ca="1" si="301"/>
        <v>8.2996238304009466</v>
      </c>
      <c r="H667" s="307">
        <f t="shared" ca="1" si="302"/>
        <v>-126.22477205301368</v>
      </c>
      <c r="I667" s="304">
        <f t="shared" ca="1" si="303"/>
        <v>126.49733924301106</v>
      </c>
      <c r="J667" s="306">
        <f t="shared" ca="1" si="304"/>
        <v>1912.6142538122574</v>
      </c>
      <c r="K667" s="307">
        <f t="shared" ca="1" si="305"/>
        <v>-0.29820293043097862</v>
      </c>
      <c r="L667" s="304">
        <f t="shared" ca="1" si="290"/>
        <v>1912.6142770592312</v>
      </c>
      <c r="M667" s="306">
        <f t="shared" ca="1" si="306"/>
        <v>-1.5051381069227283</v>
      </c>
      <c r="N667" s="304">
        <f t="shared" ca="1" si="307"/>
        <v>-86.23806111098277</v>
      </c>
      <c r="P667" s="310">
        <f t="shared" ca="1" si="308"/>
        <v>23</v>
      </c>
      <c r="Q667" s="304">
        <f t="shared" ca="1" si="309"/>
        <v>0</v>
      </c>
      <c r="R667" s="306">
        <f t="shared" ca="1" si="310"/>
        <v>0</v>
      </c>
      <c r="S667" s="307">
        <f t="shared" ca="1" si="311"/>
        <v>4.2939999999999809</v>
      </c>
      <c r="T667" s="304">
        <f t="shared" ca="1" si="291"/>
        <v>42.124139999999812</v>
      </c>
      <c r="U667" s="311">
        <f t="shared" ca="1" si="292"/>
        <v>0</v>
      </c>
      <c r="V667" s="306">
        <f t="shared" ca="1" si="293"/>
        <v>1.2250365304036515</v>
      </c>
      <c r="W667" s="304">
        <f t="shared" ca="1" si="294"/>
        <v>42.939916055441181</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-0.21110936213383091</v>
      </c>
      <c r="AH667" s="304">
        <f t="shared" ca="1" si="318"/>
        <v>-9.999971166040746</v>
      </c>
    </row>
    <row r="668" spans="1:34" x14ac:dyDescent="0.2">
      <c r="A668" s="347">
        <f t="shared" ca="1" si="296"/>
        <v>1E-4</v>
      </c>
      <c r="B668" s="304">
        <f t="shared" ca="1" si="297"/>
        <v>51.30080000000045</v>
      </c>
      <c r="D668" s="306">
        <f t="shared" ca="1" si="298"/>
        <v>-0.65610926323907515</v>
      </c>
      <c r="E668" s="307">
        <f t="shared" ca="1" si="299"/>
        <v>0.16843322619866363</v>
      </c>
      <c r="F668" s="304">
        <f t="shared" ca="1" si="300"/>
        <v>0.67738402475686732</v>
      </c>
      <c r="G668" s="306">
        <f t="shared" ca="1" si="301"/>
        <v>8.2995582194746227</v>
      </c>
      <c r="H668" s="307">
        <f t="shared" ca="1" si="302"/>
        <v>-126.22475520969105</v>
      </c>
      <c r="I668" s="304">
        <f t="shared" ca="1" si="303"/>
        <v>126.49731813119548</v>
      </c>
      <c r="J668" s="306">
        <f t="shared" ca="1" si="304"/>
        <v>1912.6142538122574</v>
      </c>
      <c r="K668" s="307">
        <f t="shared" ca="1" si="305"/>
        <v>-0.31082540679411386</v>
      </c>
      <c r="L668" s="304">
        <f t="shared" ca="1" si="290"/>
        <v>1912.6142790689009</v>
      </c>
      <c r="M668" s="306">
        <f t="shared" ca="1" si="306"/>
        <v>-1.5051386157433539</v>
      </c>
      <c r="N668" s="304">
        <f t="shared" ca="1" si="307"/>
        <v>-86.238090264257153</v>
      </c>
      <c r="P668" s="310">
        <f t="shared" ca="1" si="308"/>
        <v>23</v>
      </c>
      <c r="Q668" s="304">
        <f t="shared" ca="1" si="309"/>
        <v>0</v>
      </c>
      <c r="R668" s="306">
        <f t="shared" ca="1" si="310"/>
        <v>0</v>
      </c>
      <c r="S668" s="307">
        <f t="shared" ca="1" si="311"/>
        <v>4.2939999999999809</v>
      </c>
      <c r="T668" s="304">
        <f t="shared" ca="1" si="291"/>
        <v>42.124139999999812</v>
      </c>
      <c r="U668" s="311">
        <f t="shared" ca="1" si="292"/>
        <v>0</v>
      </c>
      <c r="V668" s="306">
        <f t="shared" ca="1" si="293"/>
        <v>1.2250380767040929</v>
      </c>
      <c r="W668" s="304">
        <f t="shared" ca="1" si="294"/>
        <v>42.939955923322877</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-0.21111831932134173</v>
      </c>
      <c r="AH668" s="304">
        <f t="shared" ca="1" si="318"/>
        <v>-9.9999804507315719</v>
      </c>
    </row>
    <row r="669" spans="1:34" x14ac:dyDescent="0.2">
      <c r="A669" s="347">
        <f t="shared" ca="1" si="296"/>
        <v>1E-4</v>
      </c>
      <c r="B669" s="304">
        <f t="shared" ca="1" si="297"/>
        <v>51.300900000000453</v>
      </c>
      <c r="D669" s="306">
        <f t="shared" ca="1" si="298"/>
        <v>-0.65610479517112275</v>
      </c>
      <c r="E669" s="307">
        <f t="shared" ca="1" si="299"/>
        <v>0.16844282458951731</v>
      </c>
      <c r="F669" s="304">
        <f t="shared" ca="1" si="300"/>
        <v>0.6773820837623592</v>
      </c>
      <c r="G669" s="306">
        <f t="shared" ca="1" si="301"/>
        <v>8.2994926089951058</v>
      </c>
      <c r="H669" s="307">
        <f t="shared" ca="1" si="302"/>
        <v>-126.2247383654086</v>
      </c>
      <c r="I669" s="304">
        <f t="shared" ca="1" si="303"/>
        <v>126.49729701848422</v>
      </c>
      <c r="J669" s="306">
        <f t="shared" ca="1" si="304"/>
        <v>1912.6142538122574</v>
      </c>
      <c r="K669" s="307">
        <f t="shared" ca="1" si="305"/>
        <v>-0.32344788147286885</v>
      </c>
      <c r="L669" s="304">
        <f t="shared" ca="1" si="290"/>
        <v>1912.6142811618736</v>
      </c>
      <c r="M669" s="306">
        <f t="shared" ca="1" si="306"/>
        <v>-1.5051391245601271</v>
      </c>
      <c r="N669" s="304">
        <f t="shared" ca="1" si="307"/>
        <v>-86.238119417310799</v>
      </c>
      <c r="P669" s="310">
        <f t="shared" ca="1" si="308"/>
        <v>23</v>
      </c>
      <c r="Q669" s="304">
        <f t="shared" ca="1" si="309"/>
        <v>0</v>
      </c>
      <c r="R669" s="306">
        <f t="shared" ca="1" si="310"/>
        <v>0</v>
      </c>
      <c r="S669" s="307">
        <f t="shared" ca="1" si="311"/>
        <v>4.2939999999999809</v>
      </c>
      <c r="T669" s="304">
        <f t="shared" ca="1" si="291"/>
        <v>42.124139999999812</v>
      </c>
      <c r="U669" s="311">
        <f t="shared" ca="1" si="292"/>
        <v>0</v>
      </c>
      <c r="V669" s="306">
        <f t="shared" ca="1" si="293"/>
        <v>1.2250396230062794</v>
      </c>
      <c r="W669" s="304">
        <f t="shared" ca="1" si="294"/>
        <v>42.93999579062384</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-0.21112727637862783</v>
      </c>
      <c r="AH669" s="304">
        <f t="shared" ca="1" si="318"/>
        <v>-9.9999897352871603</v>
      </c>
    </row>
    <row r="670" spans="1:34" x14ac:dyDescent="0.2">
      <c r="A670" s="347">
        <f t="shared" ca="1" si="296"/>
        <v>1E-4</v>
      </c>
      <c r="B670" s="304">
        <f t="shared" ca="1" si="297"/>
        <v>51.301000000000457</v>
      </c>
      <c r="D670" s="306">
        <f t="shared" ca="1" si="298"/>
        <v>-0.65610032712314093</v>
      </c>
      <c r="E670" s="307">
        <f t="shared" ca="1" si="299"/>
        <v>0.16845242284092699</v>
      </c>
      <c r="F670" s="304">
        <f t="shared" ca="1" si="300"/>
        <v>0.67738014291243509</v>
      </c>
      <c r="G670" s="306">
        <f t="shared" ca="1" si="301"/>
        <v>8.2994269989623941</v>
      </c>
      <c r="H670" s="307">
        <f t="shared" ca="1" si="302"/>
        <v>-126.22472152016631</v>
      </c>
      <c r="I670" s="304">
        <f t="shared" ca="1" si="303"/>
        <v>126.49727590487727</v>
      </c>
      <c r="J670" s="306">
        <f t="shared" ca="1" si="304"/>
        <v>1912.6142538122574</v>
      </c>
      <c r="K670" s="307">
        <f t="shared" ca="1" si="305"/>
        <v>-0.33607035446714761</v>
      </c>
      <c r="L670" s="304">
        <f t="shared" ca="1" si="290"/>
        <v>1912.6142833381489</v>
      </c>
      <c r="M670" s="306">
        <f t="shared" ca="1" si="306"/>
        <v>-1.5051396333730476</v>
      </c>
      <c r="N670" s="304">
        <f t="shared" ca="1" si="307"/>
        <v>-86.238148570143693</v>
      </c>
      <c r="P670" s="310">
        <f t="shared" ca="1" si="308"/>
        <v>23</v>
      </c>
      <c r="Q670" s="304">
        <f t="shared" ca="1" si="309"/>
        <v>0</v>
      </c>
      <c r="R670" s="306">
        <f t="shared" ca="1" si="310"/>
        <v>0</v>
      </c>
      <c r="S670" s="307">
        <f t="shared" ca="1" si="311"/>
        <v>4.2939999999999809</v>
      </c>
      <c r="T670" s="304">
        <f t="shared" ca="1" si="291"/>
        <v>42.124139999999812</v>
      </c>
      <c r="U670" s="311">
        <f t="shared" ca="1" si="292"/>
        <v>0</v>
      </c>
      <c r="V670" s="306">
        <f t="shared" ca="1" si="293"/>
        <v>1.2250411693102115</v>
      </c>
      <c r="W670" s="304">
        <f t="shared" ca="1" si="294"/>
        <v>42.940035657344126</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-0.21113623330568387</v>
      </c>
      <c r="AH670" s="304">
        <f t="shared" ca="1" si="318"/>
        <v>-9.9999990197075057</v>
      </c>
    </row>
    <row r="671" spans="1:34" x14ac:dyDescent="0.2">
      <c r="A671" s="347">
        <f t="shared" ca="1" si="296"/>
        <v>1E-4</v>
      </c>
      <c r="B671" s="304">
        <f t="shared" ca="1" si="297"/>
        <v>51.30110000000046</v>
      </c>
      <c r="D671" s="306">
        <f t="shared" ca="1" si="298"/>
        <v>-0.65609585909513313</v>
      </c>
      <c r="E671" s="307">
        <f t="shared" ca="1" si="299"/>
        <v>0.16846202095290685</v>
      </c>
      <c r="F671" s="304">
        <f t="shared" ca="1" si="300"/>
        <v>0.67737820220709677</v>
      </c>
      <c r="G671" s="306">
        <f t="shared" ca="1" si="301"/>
        <v>8.2993613893764842</v>
      </c>
      <c r="H671" s="307">
        <f t="shared" ca="1" si="302"/>
        <v>-126.22470467396421</v>
      </c>
      <c r="I671" s="304">
        <f t="shared" ca="1" si="303"/>
        <v>126.49725479037463</v>
      </c>
      <c r="J671" s="306">
        <f t="shared" ca="1" si="304"/>
        <v>1912.6142538122574</v>
      </c>
      <c r="K671" s="307">
        <f t="shared" ca="1" si="305"/>
        <v>-0.34869282577685412</v>
      </c>
      <c r="L671" s="304">
        <f t="shared" ca="1" si="290"/>
        <v>1912.6142855977273</v>
      </c>
      <c r="M671" s="306">
        <f t="shared" ca="1" si="306"/>
        <v>-1.5051401421821158</v>
      </c>
      <c r="N671" s="304">
        <f t="shared" ca="1" si="307"/>
        <v>-86.238177722755879</v>
      </c>
      <c r="P671" s="310">
        <f t="shared" ca="1" si="308"/>
        <v>23</v>
      </c>
      <c r="Q671" s="304">
        <f t="shared" ca="1" si="309"/>
        <v>0</v>
      </c>
      <c r="R671" s="306">
        <f t="shared" ca="1" si="310"/>
        <v>0</v>
      </c>
      <c r="S671" s="307">
        <f t="shared" ca="1" si="311"/>
        <v>4.2939999999999809</v>
      </c>
      <c r="T671" s="304">
        <f t="shared" ca="1" si="291"/>
        <v>42.124139999999812</v>
      </c>
      <c r="U671" s="311">
        <f t="shared" ca="1" si="292"/>
        <v>0</v>
      </c>
      <c r="V671" s="306">
        <f t="shared" ca="1" si="293"/>
        <v>1.2250427156158894</v>
      </c>
      <c r="W671" s="304">
        <f t="shared" ca="1" si="294"/>
        <v>42.940075523483706</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-0.21114519010252586</v>
      </c>
      <c r="AH671" s="304">
        <f t="shared" ca="1" si="318"/>
        <v>-10.000008303992621</v>
      </c>
    </row>
    <row r="672" spans="1:34" x14ac:dyDescent="0.2">
      <c r="A672" s="347">
        <f t="shared" ca="1" si="296"/>
        <v>1E-4</v>
      </c>
      <c r="B672" s="304">
        <f t="shared" ca="1" si="297"/>
        <v>51.301200000000463</v>
      </c>
      <c r="D672" s="306">
        <f t="shared" ca="1" si="298"/>
        <v>-0.65609139108709458</v>
      </c>
      <c r="E672" s="307">
        <f t="shared" ca="1" si="299"/>
        <v>0.16847161892545159</v>
      </c>
      <c r="F672" s="304">
        <f t="shared" ca="1" si="300"/>
        <v>0.67737626164633302</v>
      </c>
      <c r="G672" s="306">
        <f t="shared" ca="1" si="301"/>
        <v>8.2992957802373759</v>
      </c>
      <c r="H672" s="307">
        <f t="shared" ca="1" si="302"/>
        <v>-126.22468782680232</v>
      </c>
      <c r="I672" s="304">
        <f t="shared" ca="1" si="303"/>
        <v>126.49723367497633</v>
      </c>
      <c r="J672" s="306">
        <f t="shared" ca="1" si="304"/>
        <v>1912.6142538122574</v>
      </c>
      <c r="K672" s="307">
        <f t="shared" ca="1" si="305"/>
        <v>-0.36131529540189244</v>
      </c>
      <c r="L672" s="304">
        <f t="shared" ca="1" si="290"/>
        <v>1912.6142879406084</v>
      </c>
      <c r="M672" s="306">
        <f t="shared" ca="1" si="306"/>
        <v>-1.5051406509873315</v>
      </c>
      <c r="N672" s="304">
        <f t="shared" ca="1" si="307"/>
        <v>-86.238206875147341</v>
      </c>
      <c r="P672" s="310">
        <f t="shared" ca="1" si="308"/>
        <v>23</v>
      </c>
      <c r="Q672" s="304">
        <f t="shared" ca="1" si="309"/>
        <v>0</v>
      </c>
      <c r="R672" s="306">
        <f t="shared" ca="1" si="310"/>
        <v>0</v>
      </c>
      <c r="S672" s="307">
        <f t="shared" ca="1" si="311"/>
        <v>4.2939999999999809</v>
      </c>
      <c r="T672" s="304">
        <f t="shared" ca="1" si="291"/>
        <v>42.124139999999812</v>
      </c>
      <c r="U672" s="311">
        <f t="shared" ca="1" si="292"/>
        <v>0</v>
      </c>
      <c r="V672" s="306">
        <f t="shared" ca="1" si="293"/>
        <v>1.2250442619233124</v>
      </c>
      <c r="W672" s="304">
        <f t="shared" ca="1" si="294"/>
        <v>42.940115389042603</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-0.21115414676914135</v>
      </c>
      <c r="AH672" s="304">
        <f t="shared" ca="1" si="318"/>
        <v>-10.0000175881425</v>
      </c>
    </row>
    <row r="673" spans="1:34" x14ac:dyDescent="0.2">
      <c r="A673" s="347">
        <f t="shared" ca="1" si="296"/>
        <v>1E-4</v>
      </c>
      <c r="B673" s="304">
        <f t="shared" ca="1" si="297"/>
        <v>51.301300000000467</v>
      </c>
      <c r="D673" s="306">
        <f t="shared" ca="1" si="298"/>
        <v>-0.65608692309902861</v>
      </c>
      <c r="E673" s="307">
        <f t="shared" ca="1" si="299"/>
        <v>0.16848121675856653</v>
      </c>
      <c r="F673" s="304">
        <f t="shared" ca="1" si="300"/>
        <v>0.67737432123014363</v>
      </c>
      <c r="G673" s="306">
        <f t="shared" ca="1" si="301"/>
        <v>8.2992301715450658</v>
      </c>
      <c r="H673" s="307">
        <f t="shared" ca="1" si="302"/>
        <v>-126.22467097868065</v>
      </c>
      <c r="I673" s="304">
        <f t="shared" ca="1" si="303"/>
        <v>126.49721255868236</v>
      </c>
      <c r="J673" s="306">
        <f t="shared" ca="1" si="304"/>
        <v>1912.6142538122574</v>
      </c>
      <c r="K673" s="307">
        <f t="shared" ca="1" si="305"/>
        <v>-0.37393776334216661</v>
      </c>
      <c r="L673" s="304">
        <f t="shared" ca="1" si="290"/>
        <v>1912.6142903667924</v>
      </c>
      <c r="M673" s="306">
        <f t="shared" ca="1" si="306"/>
        <v>-1.5051411597886948</v>
      </c>
      <c r="N673" s="304">
        <f t="shared" ca="1" si="307"/>
        <v>-86.238236027318067</v>
      </c>
      <c r="P673" s="310">
        <f t="shared" ca="1" si="308"/>
        <v>23</v>
      </c>
      <c r="Q673" s="304">
        <f t="shared" ca="1" si="309"/>
        <v>0</v>
      </c>
      <c r="R673" s="306">
        <f t="shared" ca="1" si="310"/>
        <v>0</v>
      </c>
      <c r="S673" s="307">
        <f t="shared" ca="1" si="311"/>
        <v>4.2939999999999809</v>
      </c>
      <c r="T673" s="304">
        <f t="shared" ca="1" si="291"/>
        <v>42.124139999999812</v>
      </c>
      <c r="U673" s="311">
        <f t="shared" ca="1" si="292"/>
        <v>0</v>
      </c>
      <c r="V673" s="306">
        <f t="shared" ca="1" si="293"/>
        <v>1.2250458082324809</v>
      </c>
      <c r="W673" s="304">
        <f t="shared" ca="1" si="294"/>
        <v>42.940155254020787</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-0.21116310330554455</v>
      </c>
      <c r="AH673" s="304">
        <f t="shared" ca="1" si="318"/>
        <v>-10.000026872157148</v>
      </c>
    </row>
    <row r="674" spans="1:34" x14ac:dyDescent="0.2">
      <c r="A674" s="347">
        <f t="shared" ca="1" si="296"/>
        <v>1E-4</v>
      </c>
      <c r="B674" s="304">
        <f t="shared" ca="1" si="297"/>
        <v>51.30140000000047</v>
      </c>
      <c r="D674" s="306">
        <f t="shared" ca="1" si="298"/>
        <v>-0.65608245513093466</v>
      </c>
      <c r="E674" s="307">
        <f t="shared" ca="1" si="299"/>
        <v>0.16849081445224279</v>
      </c>
      <c r="F674" s="304">
        <f t="shared" ca="1" si="300"/>
        <v>0.67737238095852048</v>
      </c>
      <c r="G674" s="306">
        <f t="shared" ca="1" si="301"/>
        <v>8.2991645632995521</v>
      </c>
      <c r="H674" s="307">
        <f t="shared" ca="1" si="302"/>
        <v>-126.2246541295992</v>
      </c>
      <c r="I674" s="304">
        <f t="shared" ca="1" si="303"/>
        <v>126.49719144149277</v>
      </c>
      <c r="J674" s="306">
        <f t="shared" ca="1" si="304"/>
        <v>1912.6142538122574</v>
      </c>
      <c r="K674" s="307">
        <f t="shared" ca="1" si="305"/>
        <v>-0.38656022959758057</v>
      </c>
      <c r="L674" s="304">
        <f t="shared" ca="1" si="290"/>
        <v>1912.614292876279</v>
      </c>
      <c r="M674" s="306">
        <f t="shared" ca="1" si="306"/>
        <v>-1.5051416685862056</v>
      </c>
      <c r="N674" s="304">
        <f t="shared" ca="1" si="307"/>
        <v>-86.238265179268055</v>
      </c>
      <c r="P674" s="310">
        <f t="shared" ca="1" si="308"/>
        <v>23</v>
      </c>
      <c r="Q674" s="304">
        <f t="shared" ca="1" si="309"/>
        <v>0</v>
      </c>
      <c r="R674" s="306">
        <f t="shared" ca="1" si="310"/>
        <v>0</v>
      </c>
      <c r="S674" s="307">
        <f t="shared" ca="1" si="311"/>
        <v>4.2939999999999809</v>
      </c>
      <c r="T674" s="304">
        <f t="shared" ca="1" si="291"/>
        <v>42.124139999999812</v>
      </c>
      <c r="U674" s="311">
        <f t="shared" ca="1" si="292"/>
        <v>0</v>
      </c>
      <c r="V674" s="306">
        <f t="shared" ca="1" si="293"/>
        <v>1.2250473545433951</v>
      </c>
      <c r="W674" s="304">
        <f t="shared" ca="1" si="294"/>
        <v>42.940195118418323</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-0.21117205971172126</v>
      </c>
      <c r="AH674" s="304">
        <f t="shared" ca="1" si="318"/>
        <v>-10.000036156036558</v>
      </c>
    </row>
    <row r="675" spans="1:34" x14ac:dyDescent="0.2">
      <c r="A675" s="347">
        <f t="shared" ca="1" si="296"/>
        <v>1E-4</v>
      </c>
      <c r="B675" s="304">
        <f t="shared" ca="1" si="297"/>
        <v>51.301500000000473</v>
      </c>
      <c r="D675" s="306">
        <f t="shared" ca="1" si="298"/>
        <v>-0.65607798718281407</v>
      </c>
      <c r="E675" s="307">
        <f t="shared" ca="1" si="299"/>
        <v>0.16850041200649457</v>
      </c>
      <c r="F675" s="304">
        <f t="shared" ca="1" si="300"/>
        <v>0.67737044083146347</v>
      </c>
      <c r="G675" s="306">
        <f t="shared" ca="1" si="301"/>
        <v>8.299098955500833</v>
      </c>
      <c r="H675" s="307">
        <f t="shared" ca="1" si="302"/>
        <v>-126.224637279558</v>
      </c>
      <c r="I675" s="304">
        <f t="shared" ca="1" si="303"/>
        <v>126.49717032340754</v>
      </c>
      <c r="J675" s="306">
        <f t="shared" ca="1" si="304"/>
        <v>1912.6142538122574</v>
      </c>
      <c r="K675" s="307">
        <f t="shared" ca="1" si="305"/>
        <v>-0.39918269416803842</v>
      </c>
      <c r="L675" s="304">
        <f t="shared" ca="1" si="290"/>
        <v>1912.6142954690686</v>
      </c>
      <c r="M675" s="306">
        <f t="shared" ca="1" si="306"/>
        <v>-1.5051421773798641</v>
      </c>
      <c r="N675" s="304">
        <f t="shared" ca="1" si="307"/>
        <v>-86.238294330997334</v>
      </c>
      <c r="P675" s="310">
        <f t="shared" ca="1" si="308"/>
        <v>23</v>
      </c>
      <c r="Q675" s="304">
        <f t="shared" ca="1" si="309"/>
        <v>0</v>
      </c>
      <c r="R675" s="306">
        <f t="shared" ca="1" si="310"/>
        <v>0</v>
      </c>
      <c r="S675" s="307">
        <f t="shared" ca="1" si="311"/>
        <v>4.2939999999999809</v>
      </c>
      <c r="T675" s="304">
        <f t="shared" ca="1" si="291"/>
        <v>42.124139999999812</v>
      </c>
      <c r="U675" s="311">
        <f t="shared" ca="1" si="292"/>
        <v>0</v>
      </c>
      <c r="V675" s="306">
        <f t="shared" ca="1" si="293"/>
        <v>1.2250489008560543</v>
      </c>
      <c r="W675" s="304">
        <f t="shared" ca="1" si="294"/>
        <v>42.940234982235175</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-0.21118101598768746</v>
      </c>
      <c r="AH675" s="304">
        <f t="shared" ca="1" si="318"/>
        <v>-10.000045439780743</v>
      </c>
    </row>
    <row r="676" spans="1:34" x14ac:dyDescent="0.2">
      <c r="A676" s="347">
        <f t="shared" ca="1" si="296"/>
        <v>1E-4</v>
      </c>
      <c r="B676" s="304">
        <f t="shared" ca="1" si="297"/>
        <v>51.301600000000477</v>
      </c>
      <c r="D676" s="306">
        <f t="shared" ca="1" si="298"/>
        <v>-0.65607351925466473</v>
      </c>
      <c r="E676" s="307">
        <f t="shared" ca="1" si="299"/>
        <v>0.16851000942131655</v>
      </c>
      <c r="F676" s="304">
        <f t="shared" ca="1" si="300"/>
        <v>0.67736850084896416</v>
      </c>
      <c r="G676" s="306">
        <f t="shared" ca="1" si="301"/>
        <v>8.2990333481489067</v>
      </c>
      <c r="H676" s="307">
        <f t="shared" ca="1" si="302"/>
        <v>-126.22462042855706</v>
      </c>
      <c r="I676" s="304">
        <f t="shared" ca="1" si="303"/>
        <v>126.49714920442671</v>
      </c>
      <c r="J676" s="306">
        <f t="shared" ca="1" si="304"/>
        <v>1912.6142538122574</v>
      </c>
      <c r="K676" s="307">
        <f t="shared" ca="1" si="305"/>
        <v>-0.41180515705344417</v>
      </c>
      <c r="L676" s="304">
        <f t="shared" ca="1" si="290"/>
        <v>1912.6142981451605</v>
      </c>
      <c r="M676" s="306">
        <f t="shared" ca="1" si="306"/>
        <v>-1.5051426861696704</v>
      </c>
      <c r="N676" s="304">
        <f t="shared" ca="1" si="307"/>
        <v>-86.238323482505891</v>
      </c>
      <c r="P676" s="310">
        <f t="shared" ca="1" si="308"/>
        <v>23</v>
      </c>
      <c r="Q676" s="304">
        <f t="shared" ca="1" si="309"/>
        <v>0</v>
      </c>
      <c r="R676" s="306">
        <f t="shared" ca="1" si="310"/>
        <v>0</v>
      </c>
      <c r="S676" s="307">
        <f t="shared" ca="1" si="311"/>
        <v>4.2939999999999809</v>
      </c>
      <c r="T676" s="304">
        <f t="shared" ca="1" si="291"/>
        <v>42.124139999999812</v>
      </c>
      <c r="U676" s="311">
        <f t="shared" ca="1" si="292"/>
        <v>0</v>
      </c>
      <c r="V676" s="306">
        <f t="shared" ca="1" si="293"/>
        <v>1.2250504471704595</v>
      </c>
      <c r="W676" s="304">
        <f t="shared" ca="1" si="294"/>
        <v>42.940274845471379</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-0.21118997213343604</v>
      </c>
      <c r="AH676" s="304">
        <f t="shared" ca="1" si="318"/>
        <v>-10.000054723389699</v>
      </c>
    </row>
    <row r="677" spans="1:34" x14ac:dyDescent="0.2">
      <c r="A677" s="347">
        <f t="shared" ca="1" si="296"/>
        <v>1E-4</v>
      </c>
      <c r="B677" s="304">
        <f t="shared" ca="1" si="297"/>
        <v>51.30170000000048</v>
      </c>
      <c r="D677" s="306">
        <f t="shared" ca="1" si="298"/>
        <v>-0.65606905134648708</v>
      </c>
      <c r="E677" s="307">
        <f t="shared" ca="1" si="299"/>
        <v>0.16851960669671762</v>
      </c>
      <c r="F677" s="304">
        <f t="shared" ca="1" si="300"/>
        <v>0.67736656101102</v>
      </c>
      <c r="G677" s="306">
        <f t="shared" ca="1" si="301"/>
        <v>8.2989677412437715</v>
      </c>
      <c r="H677" s="307">
        <f t="shared" ca="1" si="302"/>
        <v>-126.22460357659639</v>
      </c>
      <c r="I677" s="304">
        <f t="shared" ca="1" si="303"/>
        <v>126.49712808455027</v>
      </c>
      <c r="J677" s="306">
        <f t="shared" ca="1" si="304"/>
        <v>1912.6142538122574</v>
      </c>
      <c r="K677" s="307">
        <f t="shared" ca="1" si="305"/>
        <v>-0.42442761825370184</v>
      </c>
      <c r="L677" s="304">
        <f t="shared" ca="1" si="290"/>
        <v>1912.6143009045554</v>
      </c>
      <c r="M677" s="306">
        <f t="shared" ca="1" si="306"/>
        <v>-1.5051431949556244</v>
      </c>
      <c r="N677" s="304">
        <f t="shared" ca="1" si="307"/>
        <v>-86.238352633793738</v>
      </c>
      <c r="P677" s="310">
        <f t="shared" ca="1" si="308"/>
        <v>23</v>
      </c>
      <c r="Q677" s="304">
        <f t="shared" ca="1" si="309"/>
        <v>0</v>
      </c>
      <c r="R677" s="306">
        <f t="shared" ca="1" si="310"/>
        <v>0</v>
      </c>
      <c r="S677" s="307">
        <f t="shared" ca="1" si="311"/>
        <v>4.2939999999999809</v>
      </c>
      <c r="T677" s="304">
        <f t="shared" ca="1" si="291"/>
        <v>42.124139999999812</v>
      </c>
      <c r="U677" s="311">
        <f t="shared" ca="1" si="292"/>
        <v>0</v>
      </c>
      <c r="V677" s="306">
        <f t="shared" ca="1" si="293"/>
        <v>1.2250519934866098</v>
      </c>
      <c r="W677" s="304">
        <f t="shared" ca="1" si="294"/>
        <v>42.940314708126913</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-0.21119892814897412</v>
      </c>
      <c r="AH677" s="304">
        <f t="shared" ca="1" si="318"/>
        <v>-10.000064006863431</v>
      </c>
    </row>
    <row r="678" spans="1:34" x14ac:dyDescent="0.2">
      <c r="A678" s="347">
        <f t="shared" ca="1" si="296"/>
        <v>1E-4</v>
      </c>
      <c r="B678" s="304">
        <f t="shared" ca="1" si="297"/>
        <v>51.301800000000483</v>
      </c>
      <c r="D678" s="306">
        <f t="shared" ca="1" si="298"/>
        <v>-0.65606458345828134</v>
      </c>
      <c r="E678" s="307">
        <f t="shared" ca="1" si="299"/>
        <v>0.16852920383268888</v>
      </c>
      <c r="F678" s="304">
        <f t="shared" ca="1" si="300"/>
        <v>0.67736462131762398</v>
      </c>
      <c r="G678" s="306">
        <f t="shared" ca="1" si="301"/>
        <v>8.2989021347854255</v>
      </c>
      <c r="H678" s="307">
        <f t="shared" ca="1" si="302"/>
        <v>-126.22458672367601</v>
      </c>
      <c r="I678" s="304">
        <f t="shared" ca="1" si="303"/>
        <v>126.49710696377824</v>
      </c>
      <c r="J678" s="306">
        <f t="shared" ca="1" si="304"/>
        <v>1912.6142538122574</v>
      </c>
      <c r="K678" s="307">
        <f t="shared" ca="1" si="305"/>
        <v>-0.43705007776871546</v>
      </c>
      <c r="L678" s="304">
        <f t="shared" ca="1" si="290"/>
        <v>1912.6143037472527</v>
      </c>
      <c r="M678" s="306">
        <f t="shared" ca="1" si="306"/>
        <v>-1.5051437037377262</v>
      </c>
      <c r="N678" s="304">
        <f t="shared" ca="1" si="307"/>
        <v>-86.238381784860863</v>
      </c>
      <c r="P678" s="310">
        <f t="shared" ca="1" si="308"/>
        <v>23</v>
      </c>
      <c r="Q678" s="304">
        <f t="shared" ca="1" si="309"/>
        <v>0</v>
      </c>
      <c r="R678" s="306">
        <f t="shared" ca="1" si="310"/>
        <v>0</v>
      </c>
      <c r="S678" s="307">
        <f t="shared" ca="1" si="311"/>
        <v>4.2939999999999809</v>
      </c>
      <c r="T678" s="304">
        <f t="shared" ca="1" si="291"/>
        <v>42.124139999999812</v>
      </c>
      <c r="U678" s="311">
        <f t="shared" ca="1" si="292"/>
        <v>0</v>
      </c>
      <c r="V678" s="306">
        <f t="shared" ca="1" si="293"/>
        <v>1.2250535398045057</v>
      </c>
      <c r="W678" s="304">
        <f t="shared" ca="1" si="294"/>
        <v>42.940354570201812</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-0.21120788403429813</v>
      </c>
      <c r="AH678" s="304">
        <f t="shared" ca="1" si="318"/>
        <v>-10.000073290201934</v>
      </c>
    </row>
    <row r="679" spans="1:34" x14ac:dyDescent="0.2">
      <c r="A679" s="347">
        <f t="shared" ca="1" si="296"/>
        <v>1E-4</v>
      </c>
      <c r="B679" s="304">
        <f t="shared" ca="1" si="297"/>
        <v>51.301900000000487</v>
      </c>
      <c r="D679" s="306">
        <f t="shared" ca="1" si="298"/>
        <v>-0.65606011559004851</v>
      </c>
      <c r="E679" s="307">
        <f t="shared" ca="1" si="299"/>
        <v>0.16853880082924277</v>
      </c>
      <c r="F679" s="304">
        <f t="shared" ca="1" si="300"/>
        <v>0.67736268176877512</v>
      </c>
      <c r="G679" s="306">
        <f t="shared" ca="1" si="301"/>
        <v>8.298836528773867</v>
      </c>
      <c r="H679" s="307">
        <f t="shared" ca="1" si="302"/>
        <v>-126.22456986979593</v>
      </c>
      <c r="I679" s="304">
        <f t="shared" ca="1" si="303"/>
        <v>126.49708584211062</v>
      </c>
      <c r="J679" s="306">
        <f t="shared" ca="1" si="304"/>
        <v>1912.6142538122574</v>
      </c>
      <c r="K679" s="307">
        <f t="shared" ca="1" si="305"/>
        <v>-0.44967253559838904</v>
      </c>
      <c r="L679" s="304">
        <f t="shared" ca="1" si="290"/>
        <v>1912.6143066732527</v>
      </c>
      <c r="M679" s="306">
        <f t="shared" ca="1" si="306"/>
        <v>-1.5051442125159757</v>
      </c>
      <c r="N679" s="304">
        <f t="shared" ca="1" si="307"/>
        <v>-86.238410935707265</v>
      </c>
      <c r="P679" s="310">
        <f t="shared" ca="1" si="308"/>
        <v>23</v>
      </c>
      <c r="Q679" s="304">
        <f t="shared" ca="1" si="309"/>
        <v>0</v>
      </c>
      <c r="R679" s="306">
        <f t="shared" ca="1" si="310"/>
        <v>0</v>
      </c>
      <c r="S679" s="307">
        <f t="shared" ca="1" si="311"/>
        <v>4.2939999999999809</v>
      </c>
      <c r="T679" s="304">
        <f t="shared" ca="1" si="291"/>
        <v>42.124139999999812</v>
      </c>
      <c r="U679" s="311">
        <f t="shared" ca="1" si="292"/>
        <v>0</v>
      </c>
      <c r="V679" s="306">
        <f t="shared" ca="1" si="293"/>
        <v>1.2250550861241465</v>
      </c>
      <c r="W679" s="304">
        <f t="shared" ca="1" si="294"/>
        <v>42.940394431696021</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-0.21121683978941519</v>
      </c>
      <c r="AH679" s="304">
        <f t="shared" ca="1" si="318"/>
        <v>-10.000082573405217</v>
      </c>
    </row>
    <row r="680" spans="1:34" x14ac:dyDescent="0.2">
      <c r="A680" s="347">
        <f t="shared" ca="1" si="296"/>
        <v>1E-4</v>
      </c>
      <c r="B680" s="304">
        <f t="shared" ca="1" si="297"/>
        <v>51.30200000000049</v>
      </c>
      <c r="D680" s="306">
        <f t="shared" ca="1" si="298"/>
        <v>-0.65605564774178748</v>
      </c>
      <c r="E680" s="307">
        <f t="shared" ca="1" si="299"/>
        <v>0.16854839768636154</v>
      </c>
      <c r="F680" s="304">
        <f t="shared" ca="1" si="300"/>
        <v>0.67736074236446286</v>
      </c>
      <c r="G680" s="306">
        <f t="shared" ca="1" si="301"/>
        <v>8.2987709232090925</v>
      </c>
      <c r="H680" s="307">
        <f t="shared" ca="1" si="302"/>
        <v>-126.22455301495616</v>
      </c>
      <c r="I680" s="304">
        <f t="shared" ca="1" si="303"/>
        <v>126.49706471954747</v>
      </c>
      <c r="J680" s="306">
        <f t="shared" ca="1" si="304"/>
        <v>1912.6142538122574</v>
      </c>
      <c r="K680" s="307">
        <f t="shared" ca="1" si="305"/>
        <v>-0.46229499174262667</v>
      </c>
      <c r="L680" s="304">
        <f t="shared" ca="1" si="290"/>
        <v>1912.6143096825551</v>
      </c>
      <c r="M680" s="306">
        <f t="shared" ca="1" si="306"/>
        <v>-1.505144721290373</v>
      </c>
      <c r="N680" s="304">
        <f t="shared" ca="1" si="307"/>
        <v>-86.238440086332957</v>
      </c>
      <c r="P680" s="310">
        <f t="shared" ca="1" si="308"/>
        <v>23</v>
      </c>
      <c r="Q680" s="304">
        <f t="shared" ca="1" si="309"/>
        <v>0</v>
      </c>
      <c r="R680" s="306">
        <f t="shared" ca="1" si="310"/>
        <v>0</v>
      </c>
      <c r="S680" s="307">
        <f t="shared" ca="1" si="311"/>
        <v>4.2939999999999809</v>
      </c>
      <c r="T680" s="304">
        <f t="shared" ca="1" si="291"/>
        <v>42.124139999999812</v>
      </c>
      <c r="U680" s="311">
        <f t="shared" ca="1" si="292"/>
        <v>0</v>
      </c>
      <c r="V680" s="306">
        <f t="shared" ca="1" si="293"/>
        <v>1.2250566324455334</v>
      </c>
      <c r="W680" s="304">
        <f t="shared" ca="1" si="294"/>
        <v>42.940434292609645</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-0.21122579541431108</v>
      </c>
      <c r="AH680" s="304">
        <f t="shared" ca="1" si="318"/>
        <v>-10.000091856473267</v>
      </c>
    </row>
    <row r="681" spans="1:34" x14ac:dyDescent="0.2">
      <c r="A681" s="347">
        <f t="shared" ca="1" si="296"/>
        <v>1E-4</v>
      </c>
      <c r="B681" s="304">
        <f t="shared" ca="1" si="297"/>
        <v>51.302100000000493</v>
      </c>
      <c r="D681" s="306">
        <f t="shared" ca="1" si="298"/>
        <v>-0.65605117991350093</v>
      </c>
      <c r="E681" s="307">
        <f t="shared" ca="1" si="299"/>
        <v>0.16855799440407537</v>
      </c>
      <c r="F681" s="304">
        <f t="shared" ca="1" si="300"/>
        <v>0.6773588031046921</v>
      </c>
      <c r="G681" s="306">
        <f t="shared" ca="1" si="301"/>
        <v>8.2987053180911019</v>
      </c>
      <c r="H681" s="307">
        <f t="shared" ca="1" si="302"/>
        <v>-126.22453615915671</v>
      </c>
      <c r="I681" s="304">
        <f t="shared" ca="1" si="303"/>
        <v>126.49704359608873</v>
      </c>
      <c r="J681" s="306">
        <f t="shared" ca="1" si="304"/>
        <v>1912.6142538122574</v>
      </c>
      <c r="K681" s="307">
        <f t="shared" ca="1" si="305"/>
        <v>-0.47491744620133231</v>
      </c>
      <c r="L681" s="304">
        <f t="shared" ca="1" si="290"/>
        <v>1912.6143127751602</v>
      </c>
      <c r="M681" s="306">
        <f t="shared" ca="1" si="306"/>
        <v>-1.5051452300609183</v>
      </c>
      <c r="N681" s="304">
        <f t="shared" ca="1" si="307"/>
        <v>-86.238469236737942</v>
      </c>
      <c r="P681" s="310">
        <f t="shared" ca="1" si="308"/>
        <v>23</v>
      </c>
      <c r="Q681" s="304">
        <f t="shared" ca="1" si="309"/>
        <v>0</v>
      </c>
      <c r="R681" s="306">
        <f t="shared" ca="1" si="310"/>
        <v>0</v>
      </c>
      <c r="S681" s="307">
        <f t="shared" ca="1" si="311"/>
        <v>4.2939999999999809</v>
      </c>
      <c r="T681" s="304">
        <f t="shared" ca="1" si="291"/>
        <v>42.124139999999812</v>
      </c>
      <c r="U681" s="311">
        <f t="shared" ca="1" si="292"/>
        <v>0</v>
      </c>
      <c r="V681" s="306">
        <f t="shared" ca="1" si="293"/>
        <v>1.2250581787686654</v>
      </c>
      <c r="W681" s="304">
        <f t="shared" ca="1" si="294"/>
        <v>42.940474152942592</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-0.21123475090901422</v>
      </c>
      <c r="AH681" s="304">
        <f t="shared" ca="1" si="318"/>
        <v>-10.000101139406111</v>
      </c>
    </row>
    <row r="682" spans="1:34" x14ac:dyDescent="0.2">
      <c r="A682" s="347">
        <f t="shared" ca="1" si="296"/>
        <v>1E-4</v>
      </c>
      <c r="B682" s="304">
        <f t="shared" ca="1" si="297"/>
        <v>51.302200000000497</v>
      </c>
      <c r="D682" s="306">
        <f t="shared" ca="1" si="298"/>
        <v>-0.65604671210518517</v>
      </c>
      <c r="E682" s="307">
        <f t="shared" ca="1" si="299"/>
        <v>0.16856759098235763</v>
      </c>
      <c r="F682" s="304">
        <f t="shared" ca="1" si="300"/>
        <v>0.67735686398944772</v>
      </c>
      <c r="G682" s="306">
        <f t="shared" ca="1" si="301"/>
        <v>8.2986397134198917</v>
      </c>
      <c r="H682" s="307">
        <f t="shared" ca="1" si="302"/>
        <v>-126.22451930239761</v>
      </c>
      <c r="I682" s="304">
        <f t="shared" ca="1" si="303"/>
        <v>126.49702247173447</v>
      </c>
      <c r="J682" s="306">
        <f t="shared" ca="1" si="304"/>
        <v>1912.6142538122574</v>
      </c>
      <c r="K682" s="307">
        <f t="shared" ca="1" si="305"/>
        <v>-0.48753989897441002</v>
      </c>
      <c r="L682" s="304">
        <f t="shared" ca="1" si="290"/>
        <v>1912.6143159510677</v>
      </c>
      <c r="M682" s="306">
        <f t="shared" ca="1" si="306"/>
        <v>-1.5051457388276113</v>
      </c>
      <c r="N682" s="304">
        <f t="shared" ca="1" si="307"/>
        <v>-86.238498386922203</v>
      </c>
      <c r="P682" s="310">
        <f t="shared" ca="1" si="308"/>
        <v>23</v>
      </c>
      <c r="Q682" s="304">
        <f t="shared" ca="1" si="309"/>
        <v>0</v>
      </c>
      <c r="R682" s="306">
        <f t="shared" ca="1" si="310"/>
        <v>0</v>
      </c>
      <c r="S682" s="307">
        <f t="shared" ca="1" si="311"/>
        <v>4.2939999999999809</v>
      </c>
      <c r="T682" s="304">
        <f t="shared" ca="1" si="291"/>
        <v>42.124139999999812</v>
      </c>
      <c r="U682" s="311">
        <f t="shared" ca="1" si="292"/>
        <v>0</v>
      </c>
      <c r="V682" s="306">
        <f t="shared" ca="1" si="293"/>
        <v>1.2250597250935429</v>
      </c>
      <c r="W682" s="304">
        <f t="shared" ca="1" si="294"/>
        <v>42.940514012694941</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-0.21124370627349975</v>
      </c>
      <c r="AH682" s="304">
        <f t="shared" ca="1" si="318"/>
        <v>-10.000110422203722</v>
      </c>
    </row>
    <row r="683" spans="1:34" x14ac:dyDescent="0.2">
      <c r="A683" s="347">
        <f t="shared" ca="1" si="296"/>
        <v>1E-4</v>
      </c>
      <c r="B683" s="304">
        <f t="shared" ca="1" si="297"/>
        <v>51.3023000000005</v>
      </c>
      <c r="D683" s="306">
        <f t="shared" ca="1" si="298"/>
        <v>-0.65604224431684388</v>
      </c>
      <c r="E683" s="307">
        <f t="shared" ca="1" si="299"/>
        <v>0.1685771874212314</v>
      </c>
      <c r="F683" s="304">
        <f t="shared" ca="1" si="300"/>
        <v>0.67735492501873384</v>
      </c>
      <c r="G683" s="306">
        <f t="shared" ca="1" si="301"/>
        <v>8.2985741091954601</v>
      </c>
      <c r="H683" s="307">
        <f t="shared" ca="1" si="302"/>
        <v>-126.22450244467886</v>
      </c>
      <c r="I683" s="304">
        <f t="shared" ca="1" si="303"/>
        <v>126.49700134648469</v>
      </c>
      <c r="J683" s="306">
        <f t="shared" ca="1" si="304"/>
        <v>1912.6142538122574</v>
      </c>
      <c r="K683" s="307">
        <f t="shared" ca="1" si="305"/>
        <v>-0.50016235006176379</v>
      </c>
      <c r="L683" s="304">
        <f t="shared" ca="1" si="290"/>
        <v>1912.6143192102779</v>
      </c>
      <c r="M683" s="306">
        <f t="shared" ca="1" si="306"/>
        <v>-1.5051462475904525</v>
      </c>
      <c r="N683" s="304">
        <f t="shared" ca="1" si="307"/>
        <v>-86.238527536885783</v>
      </c>
      <c r="P683" s="310">
        <f t="shared" ca="1" si="308"/>
        <v>23</v>
      </c>
      <c r="Q683" s="304">
        <f t="shared" ca="1" si="309"/>
        <v>0</v>
      </c>
      <c r="R683" s="306">
        <f t="shared" ca="1" si="310"/>
        <v>0</v>
      </c>
      <c r="S683" s="307">
        <f t="shared" ca="1" si="311"/>
        <v>4.2939999999999809</v>
      </c>
      <c r="T683" s="304">
        <f t="shared" ca="1" si="291"/>
        <v>42.124139999999812</v>
      </c>
      <c r="U683" s="311">
        <f t="shared" ca="1" si="292"/>
        <v>0</v>
      </c>
      <c r="V683" s="306">
        <f t="shared" ca="1" si="293"/>
        <v>1.2250612714201654</v>
      </c>
      <c r="W683" s="304">
        <f t="shared" ca="1" si="294"/>
        <v>42.940553871866662</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-0.21125266150778543</v>
      </c>
      <c r="AH683" s="304">
        <f t="shared" ca="1" si="318"/>
        <v>-10.000119704866123</v>
      </c>
    </row>
    <row r="684" spans="1:34" x14ac:dyDescent="0.2">
      <c r="A684" s="347">
        <f t="shared" ca="1" si="296"/>
        <v>1E-4</v>
      </c>
      <c r="B684" s="304">
        <f t="shared" ca="1" si="297"/>
        <v>51.302400000000503</v>
      </c>
      <c r="D684" s="306">
        <f t="shared" ca="1" si="298"/>
        <v>-0.65603777654847262</v>
      </c>
      <c r="E684" s="307">
        <f t="shared" ca="1" si="299"/>
        <v>0.16858678372068781</v>
      </c>
      <c r="F684" s="304">
        <f t="shared" ca="1" si="300"/>
        <v>0.67735298619253881</v>
      </c>
      <c r="G684" s="306">
        <f t="shared" ca="1" si="301"/>
        <v>8.2985085054178054</v>
      </c>
      <c r="H684" s="307">
        <f t="shared" ca="1" si="302"/>
        <v>-126.22448558600048</v>
      </c>
      <c r="I684" s="304">
        <f t="shared" ca="1" si="303"/>
        <v>126.4969802203394</v>
      </c>
      <c r="J684" s="306">
        <f t="shared" ca="1" si="304"/>
        <v>1912.6142538122574</v>
      </c>
      <c r="K684" s="307">
        <f t="shared" ca="1" si="305"/>
        <v>-0.5127847994632978</v>
      </c>
      <c r="L684" s="304">
        <f t="shared" ca="1" si="290"/>
        <v>1912.6143225527901</v>
      </c>
      <c r="M684" s="306">
        <f t="shared" ca="1" si="306"/>
        <v>-1.5051467563494414</v>
      </c>
      <c r="N684" s="304">
        <f t="shared" ca="1" si="307"/>
        <v>-86.238556686628641</v>
      </c>
      <c r="P684" s="310">
        <f t="shared" ca="1" si="308"/>
        <v>23</v>
      </c>
      <c r="Q684" s="304">
        <f t="shared" ca="1" si="309"/>
        <v>0</v>
      </c>
      <c r="R684" s="306">
        <f t="shared" ca="1" si="310"/>
        <v>0</v>
      </c>
      <c r="S684" s="307">
        <f t="shared" ca="1" si="311"/>
        <v>4.2939999999999809</v>
      </c>
      <c r="T684" s="304">
        <f t="shared" ca="1" si="291"/>
        <v>42.124139999999812</v>
      </c>
      <c r="U684" s="311">
        <f t="shared" ca="1" si="292"/>
        <v>0</v>
      </c>
      <c r="V684" s="306">
        <f t="shared" ca="1" si="293"/>
        <v>1.2250628177485337</v>
      </c>
      <c r="W684" s="304">
        <f t="shared" ca="1" si="294"/>
        <v>42.940593730457763</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-0.21126161661186593</v>
      </c>
      <c r="AH684" s="304">
        <f t="shared" ca="1" si="318"/>
        <v>-10.000128987393305</v>
      </c>
    </row>
    <row r="685" spans="1:34" x14ac:dyDescent="0.2">
      <c r="A685" s="347">
        <f t="shared" ca="1" si="296"/>
        <v>1E-4</v>
      </c>
      <c r="B685" s="304">
        <f t="shared" ca="1" si="297"/>
        <v>51.302500000000506</v>
      </c>
      <c r="D685" s="306">
        <f t="shared" ca="1" si="298"/>
        <v>-0.65603330880007626</v>
      </c>
      <c r="E685" s="307">
        <f t="shared" ca="1" si="299"/>
        <v>0.16859637988072862</v>
      </c>
      <c r="F685" s="304">
        <f t="shared" ca="1" si="300"/>
        <v>0.67735104751086284</v>
      </c>
      <c r="G685" s="306">
        <f t="shared" ca="1" si="301"/>
        <v>8.2984429020869257</v>
      </c>
      <c r="H685" s="307">
        <f t="shared" ca="1" si="302"/>
        <v>-126.22446872636249</v>
      </c>
      <c r="I685" s="304">
        <f t="shared" ca="1" si="303"/>
        <v>126.4969590932986</v>
      </c>
      <c r="J685" s="306">
        <f t="shared" ca="1" si="304"/>
        <v>1912.6142538122574</v>
      </c>
      <c r="K685" s="307">
        <f t="shared" ca="1" si="305"/>
        <v>-0.52540724717891596</v>
      </c>
      <c r="L685" s="304">
        <f t="shared" ca="1" si="290"/>
        <v>1912.6143259786049</v>
      </c>
      <c r="M685" s="306">
        <f t="shared" ca="1" si="306"/>
        <v>-1.5051472651045783</v>
      </c>
      <c r="N685" s="304">
        <f t="shared" ca="1" si="307"/>
        <v>-86.23858583615079</v>
      </c>
      <c r="P685" s="310">
        <f t="shared" ca="1" si="308"/>
        <v>23</v>
      </c>
      <c r="Q685" s="304">
        <f t="shared" ca="1" si="309"/>
        <v>0</v>
      </c>
      <c r="R685" s="306">
        <f t="shared" ca="1" si="310"/>
        <v>0</v>
      </c>
      <c r="S685" s="307">
        <f t="shared" ca="1" si="311"/>
        <v>4.2939999999999809</v>
      </c>
      <c r="T685" s="304">
        <f t="shared" ca="1" si="291"/>
        <v>42.124139999999812</v>
      </c>
      <c r="U685" s="311">
        <f t="shared" ca="1" si="292"/>
        <v>0</v>
      </c>
      <c r="V685" s="306">
        <f t="shared" ca="1" si="293"/>
        <v>1.2250643640786474</v>
      </c>
      <c r="W685" s="304">
        <f t="shared" ca="1" si="294"/>
        <v>42.940633588468273</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-0.2112705715857448</v>
      </c>
      <c r="AH685" s="304">
        <f t="shared" ca="1" si="318"/>
        <v>-10.000138269785271</v>
      </c>
    </row>
    <row r="686" spans="1:34" x14ac:dyDescent="0.2">
      <c r="A686" s="347">
        <f t="shared" ca="1" si="296"/>
        <v>1E-4</v>
      </c>
      <c r="B686" s="304">
        <f t="shared" ca="1" si="297"/>
        <v>51.30260000000051</v>
      </c>
      <c r="D686" s="306">
        <f t="shared" ca="1" si="298"/>
        <v>-0.65602884107165316</v>
      </c>
      <c r="E686" s="307">
        <f t="shared" ca="1" si="299"/>
        <v>0.16860597590135917</v>
      </c>
      <c r="F686" s="304">
        <f t="shared" ca="1" si="300"/>
        <v>0.6773491089737006</v>
      </c>
      <c r="G686" s="306">
        <f t="shared" ca="1" si="301"/>
        <v>8.2983772992028193</v>
      </c>
      <c r="H686" s="307">
        <f t="shared" ca="1" si="302"/>
        <v>-126.22445186576489</v>
      </c>
      <c r="I686" s="304">
        <f t="shared" ca="1" si="303"/>
        <v>126.49693796536232</v>
      </c>
      <c r="J686" s="306">
        <f t="shared" ca="1" si="304"/>
        <v>1912.6142538122574</v>
      </c>
      <c r="K686" s="307">
        <f t="shared" ca="1" si="305"/>
        <v>-0.53802969320852234</v>
      </c>
      <c r="L686" s="304">
        <f t="shared" ca="1" si="290"/>
        <v>1912.6143294877222</v>
      </c>
      <c r="M686" s="306">
        <f t="shared" ca="1" si="306"/>
        <v>-1.5051477738558632</v>
      </c>
      <c r="N686" s="304">
        <f t="shared" ca="1" si="307"/>
        <v>-86.23861498545223</v>
      </c>
      <c r="P686" s="310">
        <f t="shared" ca="1" si="308"/>
        <v>23</v>
      </c>
      <c r="Q686" s="304">
        <f t="shared" ca="1" si="309"/>
        <v>0</v>
      </c>
      <c r="R686" s="306">
        <f t="shared" ca="1" si="310"/>
        <v>0</v>
      </c>
      <c r="S686" s="307">
        <f t="shared" ca="1" si="311"/>
        <v>4.2939999999999809</v>
      </c>
      <c r="T686" s="304">
        <f t="shared" ca="1" si="291"/>
        <v>42.124139999999812</v>
      </c>
      <c r="U686" s="311">
        <f t="shared" ca="1" si="292"/>
        <v>0</v>
      </c>
      <c r="V686" s="306">
        <f t="shared" ca="1" si="293"/>
        <v>1.2250659104105062</v>
      </c>
      <c r="W686" s="304">
        <f t="shared" ca="1" si="294"/>
        <v>42.94067344589817</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-0.2112795264294256</v>
      </c>
      <c r="AH686" s="304">
        <f t="shared" ca="1" si="318"/>
        <v>-10.000147552042026</v>
      </c>
    </row>
    <row r="687" spans="1:34" x14ac:dyDescent="0.2">
      <c r="A687" s="347">
        <f t="shared" ca="1" si="296"/>
        <v>1E-4</v>
      </c>
      <c r="B687" s="304">
        <f t="shared" ca="1" si="297"/>
        <v>51.302700000000513</v>
      </c>
      <c r="D687" s="306">
        <f t="shared" ca="1" si="298"/>
        <v>-0.65602437336320352</v>
      </c>
      <c r="E687" s="307">
        <f t="shared" ca="1" si="299"/>
        <v>0.16861557178257591</v>
      </c>
      <c r="F687" s="304">
        <f t="shared" ca="1" si="300"/>
        <v>0.67734717058104621</v>
      </c>
      <c r="G687" s="306">
        <f t="shared" ca="1" si="301"/>
        <v>8.2983116967654826</v>
      </c>
      <c r="H687" s="307">
        <f t="shared" ca="1" si="302"/>
        <v>-126.22443500420771</v>
      </c>
      <c r="I687" s="304">
        <f t="shared" ca="1" si="303"/>
        <v>126.49691683653057</v>
      </c>
      <c r="J687" s="306">
        <f t="shared" ca="1" si="304"/>
        <v>1912.6142538122574</v>
      </c>
      <c r="K687" s="307">
        <f t="shared" ca="1" si="305"/>
        <v>-0.55065213755202103</v>
      </c>
      <c r="L687" s="304">
        <f t="shared" ca="1" si="290"/>
        <v>1912.6143330801415</v>
      </c>
      <c r="M687" s="306">
        <f t="shared" ca="1" si="306"/>
        <v>-1.505148282603296</v>
      </c>
      <c r="N687" s="304">
        <f t="shared" ca="1" si="307"/>
        <v>-86.238644134532976</v>
      </c>
      <c r="P687" s="310">
        <f t="shared" ca="1" si="308"/>
        <v>23</v>
      </c>
      <c r="Q687" s="304">
        <f t="shared" ca="1" si="309"/>
        <v>0</v>
      </c>
      <c r="R687" s="306">
        <f t="shared" ca="1" si="310"/>
        <v>0</v>
      </c>
      <c r="S687" s="307">
        <f t="shared" ca="1" si="311"/>
        <v>4.2939999999999809</v>
      </c>
      <c r="T687" s="304">
        <f t="shared" ca="1" si="291"/>
        <v>42.124139999999812</v>
      </c>
      <c r="U687" s="311">
        <f t="shared" ca="1" si="292"/>
        <v>0</v>
      </c>
      <c r="V687" s="306">
        <f t="shared" ca="1" si="293"/>
        <v>1.2250674567441104</v>
      </c>
      <c r="W687" s="304">
        <f t="shared" ca="1" si="294"/>
        <v>42.940713302747483</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-0.21128848114290122</v>
      </c>
      <c r="AH687" s="304">
        <f t="shared" ca="1" si="318"/>
        <v>-10.000156834163567</v>
      </c>
    </row>
    <row r="688" spans="1:34" x14ac:dyDescent="0.2">
      <c r="A688" s="347">
        <f t="shared" ca="1" si="296"/>
        <v>1E-4</v>
      </c>
      <c r="B688" s="304">
        <f t="shared" ca="1" si="297"/>
        <v>51.302800000000516</v>
      </c>
      <c r="D688" s="306">
        <f t="shared" ca="1" si="298"/>
        <v>-0.65601990567472801</v>
      </c>
      <c r="E688" s="307">
        <f t="shared" ca="1" si="299"/>
        <v>0.16862516752438772</v>
      </c>
      <c r="F688" s="304">
        <f t="shared" ca="1" si="300"/>
        <v>0.67734523233289745</v>
      </c>
      <c r="G688" s="306">
        <f t="shared" ca="1" si="301"/>
        <v>8.2982460947749157</v>
      </c>
      <c r="H688" s="307">
        <f t="shared" ca="1" si="302"/>
        <v>-126.22441814169095</v>
      </c>
      <c r="I688" s="304">
        <f t="shared" ca="1" si="303"/>
        <v>126.49689570680336</v>
      </c>
      <c r="J688" s="306">
        <f t="shared" ca="1" si="304"/>
        <v>1912.6142538122574</v>
      </c>
      <c r="K688" s="307">
        <f t="shared" ca="1" si="305"/>
        <v>-0.56327458020931598</v>
      </c>
      <c r="L688" s="304">
        <f t="shared" ca="1" si="290"/>
        <v>1912.6143367558634</v>
      </c>
      <c r="M688" s="306">
        <f t="shared" ca="1" si="306"/>
        <v>-1.5051487913468773</v>
      </c>
      <c r="N688" s="304">
        <f t="shared" ca="1" si="307"/>
        <v>-86.238673283393027</v>
      </c>
      <c r="P688" s="310">
        <f t="shared" ca="1" si="308"/>
        <v>23</v>
      </c>
      <c r="Q688" s="304">
        <f t="shared" ca="1" si="309"/>
        <v>0</v>
      </c>
      <c r="R688" s="306">
        <f t="shared" ca="1" si="310"/>
        <v>0</v>
      </c>
      <c r="S688" s="307">
        <f t="shared" ca="1" si="311"/>
        <v>4.2939999999999809</v>
      </c>
      <c r="T688" s="304">
        <f t="shared" ca="1" si="291"/>
        <v>42.124139999999812</v>
      </c>
      <c r="U688" s="311">
        <f t="shared" ca="1" si="292"/>
        <v>0</v>
      </c>
      <c r="V688" s="306">
        <f t="shared" ca="1" si="293"/>
        <v>1.2250690030794598</v>
      </c>
      <c r="W688" s="304">
        <f t="shared" ca="1" si="294"/>
        <v>42.940753159016189</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-0.21129743572618409</v>
      </c>
      <c r="AH688" s="304">
        <f t="shared" ca="1" si="318"/>
        <v>-10.0001661161499</v>
      </c>
    </row>
    <row r="689" spans="1:34" x14ac:dyDescent="0.2">
      <c r="A689" s="347">
        <f t="shared" ca="1" si="296"/>
        <v>1E-4</v>
      </c>
      <c r="B689" s="304">
        <f t="shared" ca="1" si="297"/>
        <v>51.30290000000052</v>
      </c>
      <c r="D689" s="306">
        <f t="shared" ca="1" si="298"/>
        <v>-0.6560154380062222</v>
      </c>
      <c r="E689" s="307">
        <f t="shared" ca="1" si="299"/>
        <v>0.16863476312678394</v>
      </c>
      <c r="F689" s="304">
        <f t="shared" ca="1" si="300"/>
        <v>0.67734329422924244</v>
      </c>
      <c r="G689" s="306">
        <f t="shared" ca="1" si="301"/>
        <v>8.298180493231115</v>
      </c>
      <c r="H689" s="307">
        <f t="shared" ca="1" si="302"/>
        <v>-126.22440127821463</v>
      </c>
      <c r="I689" s="304">
        <f t="shared" ca="1" si="303"/>
        <v>126.4968745761807</v>
      </c>
      <c r="J689" s="306">
        <f t="shared" ca="1" si="304"/>
        <v>1912.6142538122574</v>
      </c>
      <c r="K689" s="307">
        <f t="shared" ca="1" si="305"/>
        <v>-0.57589702118031127</v>
      </c>
      <c r="L689" s="304">
        <f t="shared" ca="1" si="290"/>
        <v>1912.6143405148873</v>
      </c>
      <c r="M689" s="306">
        <f t="shared" ca="1" si="306"/>
        <v>-1.5051493000866063</v>
      </c>
      <c r="N689" s="304">
        <f t="shared" ca="1" si="307"/>
        <v>-86.238702432032369</v>
      </c>
      <c r="P689" s="310">
        <f t="shared" ca="1" si="308"/>
        <v>23</v>
      </c>
      <c r="Q689" s="304">
        <f t="shared" ca="1" si="309"/>
        <v>0</v>
      </c>
      <c r="R689" s="306">
        <f t="shared" ca="1" si="310"/>
        <v>0</v>
      </c>
      <c r="S689" s="307">
        <f t="shared" ca="1" si="311"/>
        <v>4.2939999999999809</v>
      </c>
      <c r="T689" s="304">
        <f t="shared" ca="1" si="291"/>
        <v>42.124139999999812</v>
      </c>
      <c r="U689" s="311">
        <f t="shared" ca="1" si="292"/>
        <v>0</v>
      </c>
      <c r="V689" s="306">
        <f t="shared" ca="1" si="293"/>
        <v>1.2250705494165546</v>
      </c>
      <c r="W689" s="304">
        <f t="shared" ca="1" si="294"/>
        <v>42.940793014704319</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-0.21130639017926356</v>
      </c>
      <c r="AH689" s="304">
        <f t="shared" ca="1" si="318"/>
        <v>-10.000175398001019</v>
      </c>
    </row>
    <row r="690" spans="1:34" x14ac:dyDescent="0.2">
      <c r="A690" s="347">
        <f t="shared" ca="1" si="296"/>
        <v>1E-4</v>
      </c>
      <c r="B690" s="304">
        <f t="shared" ca="1" si="297"/>
        <v>51.303000000000523</v>
      </c>
      <c r="D690" s="306">
        <f t="shared" ca="1" si="298"/>
        <v>-0.65601097035769351</v>
      </c>
      <c r="E690" s="307">
        <f t="shared" ca="1" si="299"/>
        <v>0.16864435858977878</v>
      </c>
      <c r="F690" s="304">
        <f t="shared" ca="1" si="300"/>
        <v>0.67734135627008674</v>
      </c>
      <c r="G690" s="306">
        <f t="shared" ca="1" si="301"/>
        <v>8.2981148921340786</v>
      </c>
      <c r="H690" s="307">
        <f t="shared" ca="1" si="302"/>
        <v>-126.22438441377876</v>
      </c>
      <c r="I690" s="304">
        <f t="shared" ca="1" si="303"/>
        <v>126.49685344466262</v>
      </c>
      <c r="J690" s="306">
        <f t="shared" ca="1" si="304"/>
        <v>1912.6142538122574</v>
      </c>
      <c r="K690" s="307">
        <f t="shared" ca="1" si="305"/>
        <v>-0.58851946046491099</v>
      </c>
      <c r="L690" s="304">
        <f t="shared" ca="1" si="290"/>
        <v>1912.6143443572134</v>
      </c>
      <c r="M690" s="306">
        <f t="shared" ca="1" si="306"/>
        <v>-1.5051498088224837</v>
      </c>
      <c r="N690" s="304">
        <f t="shared" ca="1" si="307"/>
        <v>-86.238731580451045</v>
      </c>
      <c r="P690" s="310">
        <f t="shared" ca="1" si="308"/>
        <v>23</v>
      </c>
      <c r="Q690" s="304">
        <f t="shared" ca="1" si="309"/>
        <v>0</v>
      </c>
      <c r="R690" s="306">
        <f t="shared" ca="1" si="310"/>
        <v>0</v>
      </c>
      <c r="S690" s="307">
        <f t="shared" ca="1" si="311"/>
        <v>4.2939999999999809</v>
      </c>
      <c r="T690" s="304">
        <f t="shared" ca="1" si="291"/>
        <v>42.124139999999812</v>
      </c>
      <c r="U690" s="311">
        <f t="shared" ca="1" si="292"/>
        <v>0</v>
      </c>
      <c r="V690" s="306">
        <f t="shared" ca="1" si="293"/>
        <v>1.2250720957553947</v>
      </c>
      <c r="W690" s="304">
        <f t="shared" ca="1" si="294"/>
        <v>42.940832869811885</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-0.21131534450215028</v>
      </c>
      <c r="AH690" s="304">
        <f t="shared" ca="1" si="318"/>
        <v>-10.000184679716932</v>
      </c>
    </row>
    <row r="691" spans="1:34" x14ac:dyDescent="0.2">
      <c r="A691" s="347">
        <f t="shared" ca="1" si="296"/>
        <v>1E-4</v>
      </c>
      <c r="B691" s="304">
        <f t="shared" ca="1" si="297"/>
        <v>51.303100000000526</v>
      </c>
      <c r="D691" s="306">
        <f t="shared" ca="1" si="298"/>
        <v>-0.65600650272913574</v>
      </c>
      <c r="E691" s="307">
        <f t="shared" ca="1" si="299"/>
        <v>0.16865395391336868</v>
      </c>
      <c r="F691" s="304">
        <f t="shared" ca="1" si="300"/>
        <v>0.67733941845541834</v>
      </c>
      <c r="G691" s="306">
        <f t="shared" ca="1" si="301"/>
        <v>8.2980492914838049</v>
      </c>
      <c r="H691" s="307">
        <f t="shared" ca="1" si="302"/>
        <v>-126.22436754838337</v>
      </c>
      <c r="I691" s="304">
        <f t="shared" ca="1" si="303"/>
        <v>126.49683231224913</v>
      </c>
      <c r="J691" s="306">
        <f t="shared" ca="1" si="304"/>
        <v>1912.6142538122574</v>
      </c>
      <c r="K691" s="307">
        <f t="shared" ca="1" si="305"/>
        <v>-0.6011418980630191</v>
      </c>
      <c r="L691" s="304">
        <f t="shared" ca="1" si="290"/>
        <v>1912.6143482828418</v>
      </c>
      <c r="M691" s="306">
        <f t="shared" ca="1" si="306"/>
        <v>-1.5051503175545091</v>
      </c>
      <c r="N691" s="304">
        <f t="shared" ca="1" si="307"/>
        <v>-86.238760728648998</v>
      </c>
      <c r="P691" s="310">
        <f t="shared" ca="1" si="308"/>
        <v>23</v>
      </c>
      <c r="Q691" s="304">
        <f t="shared" ca="1" si="309"/>
        <v>0</v>
      </c>
      <c r="R691" s="306">
        <f t="shared" ca="1" si="310"/>
        <v>0</v>
      </c>
      <c r="S691" s="307">
        <f t="shared" ca="1" si="311"/>
        <v>4.2939999999999809</v>
      </c>
      <c r="T691" s="304">
        <f t="shared" ca="1" si="291"/>
        <v>42.124139999999812</v>
      </c>
      <c r="U691" s="311">
        <f t="shared" ca="1" si="292"/>
        <v>0</v>
      </c>
      <c r="V691" s="306">
        <f t="shared" ca="1" si="293"/>
        <v>1.2250736420959805</v>
      </c>
      <c r="W691" s="304">
        <f t="shared" ca="1" si="294"/>
        <v>42.940872724338917</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-0.21132429869484781</v>
      </c>
      <c r="AH691" s="304">
        <f t="shared" ca="1" si="318"/>
        <v>-10.000193961297642</v>
      </c>
    </row>
    <row r="692" spans="1:34" x14ac:dyDescent="0.2">
      <c r="A692" s="347">
        <f t="shared" ca="1" si="296"/>
        <v>1E-4</v>
      </c>
      <c r="B692" s="304">
        <f t="shared" ca="1" si="297"/>
        <v>51.30320000000053</v>
      </c>
      <c r="D692" s="306">
        <f t="shared" ca="1" si="298"/>
        <v>-0.65600203512055433</v>
      </c>
      <c r="E692" s="307">
        <f t="shared" ca="1" si="299"/>
        <v>0.16866354909756431</v>
      </c>
      <c r="F692" s="304">
        <f t="shared" ca="1" si="300"/>
        <v>0.67733748078524003</v>
      </c>
      <c r="G692" s="306">
        <f t="shared" ca="1" si="301"/>
        <v>8.297983691280292</v>
      </c>
      <c r="H692" s="307">
        <f t="shared" ca="1" si="302"/>
        <v>-126.22435068202846</v>
      </c>
      <c r="I692" s="304">
        <f t="shared" ca="1" si="303"/>
        <v>126.49681117894021</v>
      </c>
      <c r="J692" s="306">
        <f t="shared" ca="1" si="304"/>
        <v>1912.6142538122574</v>
      </c>
      <c r="K692" s="307">
        <f t="shared" ca="1" si="305"/>
        <v>-0.61376433397453967</v>
      </c>
      <c r="L692" s="304">
        <f t="shared" ca="1" si="290"/>
        <v>1912.6143522917723</v>
      </c>
      <c r="M692" s="306">
        <f t="shared" ca="1" si="306"/>
        <v>-1.5051508262826829</v>
      </c>
      <c r="N692" s="304">
        <f t="shared" ca="1" si="307"/>
        <v>-86.238789876626271</v>
      </c>
      <c r="P692" s="310">
        <f t="shared" ca="1" si="308"/>
        <v>23</v>
      </c>
      <c r="Q692" s="304">
        <f t="shared" ca="1" si="309"/>
        <v>0</v>
      </c>
      <c r="R692" s="306">
        <f t="shared" ca="1" si="310"/>
        <v>0</v>
      </c>
      <c r="S692" s="307">
        <f t="shared" ca="1" si="311"/>
        <v>4.2939999999999809</v>
      </c>
      <c r="T692" s="304">
        <f t="shared" ca="1" si="291"/>
        <v>42.124139999999812</v>
      </c>
      <c r="U692" s="311">
        <f t="shared" ca="1" si="292"/>
        <v>0</v>
      </c>
      <c r="V692" s="306">
        <f t="shared" ca="1" si="293"/>
        <v>1.2250751884383111</v>
      </c>
      <c r="W692" s="304">
        <f t="shared" ca="1" si="294"/>
        <v>42.940912578285335</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-0.2113332527573597</v>
      </c>
      <c r="AH692" s="304">
        <f t="shared" ca="1" si="318"/>
        <v>-10.000203242743154</v>
      </c>
    </row>
    <row r="693" spans="1:34" x14ac:dyDescent="0.2">
      <c r="A693" s="347">
        <f t="shared" ca="1" si="296"/>
        <v>1E-4</v>
      </c>
      <c r="B693" s="304">
        <f t="shared" ca="1" si="297"/>
        <v>51.303300000000533</v>
      </c>
      <c r="D693" s="306">
        <f t="shared" ca="1" si="298"/>
        <v>-0.6559975675319436</v>
      </c>
      <c r="E693" s="307">
        <f t="shared" ca="1" si="299"/>
        <v>0.16867314414234613</v>
      </c>
      <c r="F693" s="304">
        <f t="shared" ca="1" si="300"/>
        <v>0.6773355432595366</v>
      </c>
      <c r="G693" s="306">
        <f t="shared" ca="1" si="301"/>
        <v>8.2979180915235382</v>
      </c>
      <c r="H693" s="307">
        <f t="shared" ca="1" si="302"/>
        <v>-126.22433381471404</v>
      </c>
      <c r="I693" s="304">
        <f t="shared" ca="1" si="303"/>
        <v>126.4967900447359</v>
      </c>
      <c r="J693" s="306">
        <f t="shared" ca="1" si="304"/>
        <v>1912.6142538122574</v>
      </c>
      <c r="K693" s="307">
        <f t="shared" ca="1" si="305"/>
        <v>-0.62638676819937678</v>
      </c>
      <c r="L693" s="304">
        <f t="shared" ca="1" si="290"/>
        <v>1912.6143563840049</v>
      </c>
      <c r="M693" s="306">
        <f t="shared" ca="1" si="306"/>
        <v>-1.5051513350070047</v>
      </c>
      <c r="N693" s="304">
        <f t="shared" ca="1" si="307"/>
        <v>-86.238819024382849</v>
      </c>
      <c r="P693" s="310">
        <f t="shared" ca="1" si="308"/>
        <v>23</v>
      </c>
      <c r="Q693" s="304">
        <f t="shared" ca="1" si="309"/>
        <v>0</v>
      </c>
      <c r="R693" s="306">
        <f t="shared" ca="1" si="310"/>
        <v>0</v>
      </c>
      <c r="S693" s="307">
        <f t="shared" ca="1" si="311"/>
        <v>4.2939999999999809</v>
      </c>
      <c r="T693" s="304">
        <f t="shared" ca="1" si="291"/>
        <v>42.124139999999812</v>
      </c>
      <c r="U693" s="311">
        <f t="shared" ca="1" si="292"/>
        <v>0</v>
      </c>
      <c r="V693" s="306">
        <f t="shared" ca="1" si="293"/>
        <v>1.2250767347823872</v>
      </c>
      <c r="W693" s="304">
        <f t="shared" ca="1" si="294"/>
        <v>42.940952431651233</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-0.21134220668966641</v>
      </c>
      <c r="AH693" s="304">
        <f t="shared" ca="1" si="318"/>
        <v>-10.000212524053453</v>
      </c>
    </row>
    <row r="694" spans="1:34" x14ac:dyDescent="0.2">
      <c r="A694" s="347">
        <f t="shared" ca="1" si="296"/>
        <v>1E-4</v>
      </c>
      <c r="B694" s="304">
        <f t="shared" ca="1" si="297"/>
        <v>51.303400000000536</v>
      </c>
      <c r="D694" s="306">
        <f t="shared" ca="1" si="298"/>
        <v>-0.65599309996331001</v>
      </c>
      <c r="E694" s="307">
        <f t="shared" ca="1" si="299"/>
        <v>0.16868273904773545</v>
      </c>
      <c r="F694" s="304">
        <f t="shared" ca="1" si="300"/>
        <v>0.67733360587831437</v>
      </c>
      <c r="G694" s="306">
        <f t="shared" ca="1" si="301"/>
        <v>8.2978524922135417</v>
      </c>
      <c r="H694" s="307">
        <f t="shared" ca="1" si="302"/>
        <v>-126.22431694644014</v>
      </c>
      <c r="I694" s="304">
        <f t="shared" ca="1" si="303"/>
        <v>126.49676890963622</v>
      </c>
      <c r="J694" s="306">
        <f t="shared" ca="1" si="304"/>
        <v>1912.6142538122574</v>
      </c>
      <c r="K694" s="307">
        <f t="shared" ca="1" si="305"/>
        <v>-0.6390092007374345</v>
      </c>
      <c r="L694" s="304">
        <f t="shared" ca="1" si="290"/>
        <v>1912.6143605595396</v>
      </c>
      <c r="M694" s="306">
        <f t="shared" ca="1" si="306"/>
        <v>-1.5051518437274749</v>
      </c>
      <c r="N694" s="304">
        <f t="shared" ca="1" si="307"/>
        <v>-86.238848171918747</v>
      </c>
      <c r="P694" s="310">
        <f t="shared" ca="1" si="308"/>
        <v>23</v>
      </c>
      <c r="Q694" s="304">
        <f t="shared" ca="1" si="309"/>
        <v>0</v>
      </c>
      <c r="R694" s="306">
        <f t="shared" ca="1" si="310"/>
        <v>0</v>
      </c>
      <c r="S694" s="307">
        <f t="shared" ca="1" si="311"/>
        <v>4.2939999999999809</v>
      </c>
      <c r="T694" s="304">
        <f t="shared" ca="1" si="291"/>
        <v>42.124139999999812</v>
      </c>
      <c r="U694" s="311">
        <f t="shared" ca="1" si="292"/>
        <v>0</v>
      </c>
      <c r="V694" s="306">
        <f t="shared" ca="1" si="293"/>
        <v>1.2250782811282086</v>
      </c>
      <c r="W694" s="304">
        <f t="shared" ca="1" si="294"/>
        <v>42.940992284436561</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-0.21135116049179636</v>
      </c>
      <c r="AH694" s="304">
        <f t="shared" ca="1" si="318"/>
        <v>-10.000221805228557</v>
      </c>
    </row>
    <row r="695" spans="1:34" x14ac:dyDescent="0.2">
      <c r="A695" s="347">
        <f t="shared" ca="1" si="296"/>
        <v>1E-4</v>
      </c>
      <c r="B695" s="304">
        <f t="shared" ca="1" si="297"/>
        <v>51.30350000000054</v>
      </c>
      <c r="D695" s="306">
        <f t="shared" ca="1" si="298"/>
        <v>-0.65598863241464844</v>
      </c>
      <c r="E695" s="307">
        <f t="shared" ca="1" si="299"/>
        <v>0.16869233381372162</v>
      </c>
      <c r="F695" s="304">
        <f t="shared" ca="1" si="300"/>
        <v>0.67733166864156058</v>
      </c>
      <c r="G695" s="306">
        <f t="shared" ca="1" si="301"/>
        <v>8.2977868933503007</v>
      </c>
      <c r="H695" s="307">
        <f t="shared" ca="1" si="302"/>
        <v>-126.22430007720676</v>
      </c>
      <c r="I695" s="304">
        <f t="shared" ca="1" si="303"/>
        <v>126.49674777364119</v>
      </c>
      <c r="J695" s="306">
        <f t="shared" ca="1" si="304"/>
        <v>1912.6142538122574</v>
      </c>
      <c r="K695" s="307">
        <f t="shared" ca="1" si="305"/>
        <v>-0.65163163158861681</v>
      </c>
      <c r="L695" s="304">
        <f t="shared" ca="1" si="290"/>
        <v>1912.6143648183763</v>
      </c>
      <c r="M695" s="306">
        <f t="shared" ca="1" si="306"/>
        <v>-1.5051523524440935</v>
      </c>
      <c r="N695" s="304">
        <f t="shared" ca="1" si="307"/>
        <v>-86.23887731923395</v>
      </c>
      <c r="P695" s="310">
        <f t="shared" ca="1" si="308"/>
        <v>23</v>
      </c>
      <c r="Q695" s="304">
        <f t="shared" ca="1" si="309"/>
        <v>0</v>
      </c>
      <c r="R695" s="306">
        <f t="shared" ca="1" si="310"/>
        <v>0</v>
      </c>
      <c r="S695" s="307">
        <f t="shared" ca="1" si="311"/>
        <v>4.2939999999999809</v>
      </c>
      <c r="T695" s="304">
        <f t="shared" ca="1" si="291"/>
        <v>42.124139999999812</v>
      </c>
      <c r="U695" s="311">
        <f t="shared" ca="1" si="292"/>
        <v>0</v>
      </c>
      <c r="V695" s="306">
        <f t="shared" ca="1" si="293"/>
        <v>1.2250798274757753</v>
      </c>
      <c r="W695" s="304">
        <f t="shared" ca="1" si="294"/>
        <v>42.941032136641383</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-0.21136011416373002</v>
      </c>
      <c r="AH695" s="304">
        <f t="shared" ca="1" si="318"/>
        <v>-10.000231086268457</v>
      </c>
    </row>
    <row r="696" spans="1:34" x14ac:dyDescent="0.2">
      <c r="A696" s="347">
        <f t="shared" ca="1" si="296"/>
        <v>1E-4</v>
      </c>
      <c r="B696" s="304">
        <f t="shared" ca="1" si="297"/>
        <v>51.303600000000543</v>
      </c>
      <c r="D696" s="306">
        <f t="shared" ca="1" si="298"/>
        <v>-0.65598416488596034</v>
      </c>
      <c r="E696" s="307">
        <f t="shared" ca="1" si="299"/>
        <v>0.16870192844032061</v>
      </c>
      <c r="F696" s="304">
        <f t="shared" ca="1" si="300"/>
        <v>0.67732973154927567</v>
      </c>
      <c r="G696" s="306">
        <f t="shared" ca="1" si="301"/>
        <v>8.2977212949338117</v>
      </c>
      <c r="H696" s="307">
        <f t="shared" ca="1" si="302"/>
        <v>-126.22428320701393</v>
      </c>
      <c r="I696" s="304">
        <f t="shared" ca="1" si="303"/>
        <v>126.49672663675078</v>
      </c>
      <c r="J696" s="306">
        <f t="shared" ca="1" si="304"/>
        <v>1912.6142538122574</v>
      </c>
      <c r="K696" s="307">
        <f t="shared" ca="1" si="305"/>
        <v>-0.66425406075282789</v>
      </c>
      <c r="L696" s="304">
        <f t="shared" ca="1" si="290"/>
        <v>1912.614369160515</v>
      </c>
      <c r="M696" s="306">
        <f t="shared" ca="1" si="306"/>
        <v>-1.5051528611568603</v>
      </c>
      <c r="N696" s="304">
        <f t="shared" ca="1" si="307"/>
        <v>-86.238906466328473</v>
      </c>
      <c r="P696" s="310">
        <f t="shared" ca="1" si="308"/>
        <v>23</v>
      </c>
      <c r="Q696" s="304">
        <f t="shared" ca="1" si="309"/>
        <v>0</v>
      </c>
      <c r="R696" s="306">
        <f t="shared" ca="1" si="310"/>
        <v>0</v>
      </c>
      <c r="S696" s="307">
        <f t="shared" ca="1" si="311"/>
        <v>4.2939999999999809</v>
      </c>
      <c r="T696" s="304">
        <f t="shared" ca="1" si="291"/>
        <v>42.124139999999812</v>
      </c>
      <c r="U696" s="311">
        <f t="shared" ca="1" si="292"/>
        <v>0</v>
      </c>
      <c r="V696" s="306">
        <f t="shared" ca="1" si="293"/>
        <v>1.2250813738250872</v>
      </c>
      <c r="W696" s="304">
        <f t="shared" ca="1" si="294"/>
        <v>42.941071988265641</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-0.21136906770548691</v>
      </c>
      <c r="AH696" s="304">
        <f t="shared" ca="1" si="318"/>
        <v>-10.000240367173166</v>
      </c>
    </row>
    <row r="697" spans="1:34" x14ac:dyDescent="0.2">
      <c r="A697" s="347">
        <f t="shared" ca="1" si="296"/>
        <v>1E-4</v>
      </c>
      <c r="B697" s="304">
        <f t="shared" ca="1" si="297"/>
        <v>51.303700000000546</v>
      </c>
      <c r="D697" s="306">
        <f t="shared" ca="1" si="298"/>
        <v>-0.65597969737724737</v>
      </c>
      <c r="E697" s="307">
        <f t="shared" ca="1" si="299"/>
        <v>0.16871152292751646</v>
      </c>
      <c r="F697" s="304">
        <f t="shared" ca="1" si="300"/>
        <v>0.6773277946014522</v>
      </c>
      <c r="G697" s="306">
        <f t="shared" ca="1" si="301"/>
        <v>8.2976556969640747</v>
      </c>
      <c r="H697" s="307">
        <f t="shared" ca="1" si="302"/>
        <v>-126.22426633586163</v>
      </c>
      <c r="I697" s="304">
        <f t="shared" ca="1" si="303"/>
        <v>126.49670549896504</v>
      </c>
      <c r="J697" s="306">
        <f t="shared" ca="1" si="304"/>
        <v>1912.6142538122574</v>
      </c>
      <c r="K697" s="307">
        <f t="shared" ca="1" si="305"/>
        <v>-0.67687648822997171</v>
      </c>
      <c r="L697" s="304">
        <f t="shared" ca="1" si="290"/>
        <v>1912.6143735859557</v>
      </c>
      <c r="M697" s="306">
        <f t="shared" ca="1" si="306"/>
        <v>-1.5051533698657753</v>
      </c>
      <c r="N697" s="304">
        <f t="shared" ca="1" si="307"/>
        <v>-86.238935613202315</v>
      </c>
      <c r="P697" s="310">
        <f t="shared" ca="1" si="308"/>
        <v>23</v>
      </c>
      <c r="Q697" s="304">
        <f t="shared" ca="1" si="309"/>
        <v>0</v>
      </c>
      <c r="R697" s="306">
        <f t="shared" ca="1" si="310"/>
        <v>0</v>
      </c>
      <c r="S697" s="307">
        <f t="shared" ca="1" si="311"/>
        <v>4.2939999999999809</v>
      </c>
      <c r="T697" s="304">
        <f t="shared" ca="1" si="291"/>
        <v>42.124139999999812</v>
      </c>
      <c r="U697" s="311">
        <f t="shared" ca="1" si="292"/>
        <v>0</v>
      </c>
      <c r="V697" s="306">
        <f t="shared" ca="1" si="293"/>
        <v>1.225082920176144</v>
      </c>
      <c r="W697" s="304">
        <f t="shared" ca="1" si="294"/>
        <v>42.941111839309372</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-0.21137802111704929</v>
      </c>
      <c r="AH697" s="304">
        <f t="shared" ca="1" si="318"/>
        <v>-10.000249647942672</v>
      </c>
    </row>
    <row r="698" spans="1:34" x14ac:dyDescent="0.2">
      <c r="A698" s="347">
        <f t="shared" ca="1" si="296"/>
        <v>1E-4</v>
      </c>
      <c r="B698" s="304">
        <f t="shared" ca="1" si="297"/>
        <v>51.30380000000055</v>
      </c>
      <c r="D698" s="306">
        <f t="shared" ca="1" si="298"/>
        <v>-0.65597522988851042</v>
      </c>
      <c r="E698" s="307">
        <f t="shared" ca="1" si="299"/>
        <v>0.16872111727531802</v>
      </c>
      <c r="F698" s="304">
        <f t="shared" ca="1" si="300"/>
        <v>0.67732585779808796</v>
      </c>
      <c r="G698" s="306">
        <f t="shared" ca="1" si="301"/>
        <v>8.2975900994410861</v>
      </c>
      <c r="H698" s="307">
        <f t="shared" ca="1" si="302"/>
        <v>-126.2242494637499</v>
      </c>
      <c r="I698" s="304">
        <f t="shared" ca="1" si="303"/>
        <v>126.49668436028396</v>
      </c>
      <c r="J698" s="306">
        <f t="shared" ca="1" si="304"/>
        <v>1912.6142538122574</v>
      </c>
      <c r="K698" s="307">
        <f t="shared" ca="1" si="305"/>
        <v>-0.68949891401995234</v>
      </c>
      <c r="L698" s="304">
        <f t="shared" ca="1" si="290"/>
        <v>1912.6143780946986</v>
      </c>
      <c r="M698" s="306">
        <f t="shared" ca="1" si="306"/>
        <v>-1.5051538785708389</v>
      </c>
      <c r="N698" s="304">
        <f t="shared" ca="1" si="307"/>
        <v>-86.238964759855477</v>
      </c>
      <c r="P698" s="310">
        <f t="shared" ca="1" si="308"/>
        <v>23</v>
      </c>
      <c r="Q698" s="304">
        <f t="shared" ca="1" si="309"/>
        <v>0</v>
      </c>
      <c r="R698" s="306">
        <f t="shared" ca="1" si="310"/>
        <v>0</v>
      </c>
      <c r="S698" s="307">
        <f t="shared" ca="1" si="311"/>
        <v>4.2939999999999809</v>
      </c>
      <c r="T698" s="304">
        <f t="shared" ca="1" si="291"/>
        <v>42.124139999999812</v>
      </c>
      <c r="U698" s="311">
        <f t="shared" ca="1" si="292"/>
        <v>0</v>
      </c>
      <c r="V698" s="306">
        <f t="shared" ca="1" si="293"/>
        <v>1.2250844665289466</v>
      </c>
      <c r="W698" s="304">
        <f t="shared" ca="1" si="294"/>
        <v>42.941151689772589</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-0.21138697439843313</v>
      </c>
      <c r="AH698" s="304">
        <f t="shared" ca="1" si="318"/>
        <v>-10.000258928576983</v>
      </c>
    </row>
    <row r="699" spans="1:34" x14ac:dyDescent="0.2">
      <c r="A699" s="347">
        <f t="shared" ca="1" si="296"/>
        <v>1E-4</v>
      </c>
      <c r="B699" s="304">
        <f t="shared" ca="1" si="297"/>
        <v>51.303900000000553</v>
      </c>
      <c r="D699" s="306">
        <f t="shared" ca="1" si="298"/>
        <v>-0.65597076241974539</v>
      </c>
      <c r="E699" s="307">
        <f t="shared" ca="1" si="299"/>
        <v>0.16873071148372887</v>
      </c>
      <c r="F699" s="304">
        <f t="shared" ca="1" si="300"/>
        <v>0.67732392113917506</v>
      </c>
      <c r="G699" s="306">
        <f t="shared" ca="1" si="301"/>
        <v>8.2975245023648441</v>
      </c>
      <c r="H699" s="307">
        <f t="shared" ca="1" si="302"/>
        <v>-126.22423259067875</v>
      </c>
      <c r="I699" s="304">
        <f t="shared" ca="1" si="303"/>
        <v>126.49666322070757</v>
      </c>
      <c r="J699" s="306">
        <f t="shared" ca="1" si="304"/>
        <v>1912.6142538122574</v>
      </c>
      <c r="K699" s="307">
        <f t="shared" ca="1" si="305"/>
        <v>-0.70212133812267374</v>
      </c>
      <c r="L699" s="304">
        <f t="shared" ca="1" si="290"/>
        <v>1912.6143826867431</v>
      </c>
      <c r="M699" s="306">
        <f t="shared" ca="1" si="306"/>
        <v>-1.505154387272051</v>
      </c>
      <c r="N699" s="304">
        <f t="shared" ca="1" si="307"/>
        <v>-86.238993906287959</v>
      </c>
      <c r="P699" s="310">
        <f t="shared" ca="1" si="308"/>
        <v>23</v>
      </c>
      <c r="Q699" s="304">
        <f t="shared" ca="1" si="309"/>
        <v>0</v>
      </c>
      <c r="R699" s="306">
        <f t="shared" ca="1" si="310"/>
        <v>0</v>
      </c>
      <c r="S699" s="307">
        <f t="shared" ca="1" si="311"/>
        <v>4.2939999999999809</v>
      </c>
      <c r="T699" s="304">
        <f t="shared" ca="1" si="291"/>
        <v>42.124139999999812</v>
      </c>
      <c r="U699" s="311">
        <f t="shared" ca="1" si="292"/>
        <v>0</v>
      </c>
      <c r="V699" s="306">
        <f t="shared" ca="1" si="293"/>
        <v>1.2250860128834942</v>
      </c>
      <c r="W699" s="304">
        <f t="shared" ca="1" si="294"/>
        <v>42.941191539655286</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-0.21139592754963132</v>
      </c>
      <c r="AH699" s="304">
        <f t="shared" ca="1" si="318"/>
        <v>-10.000268209076101</v>
      </c>
    </row>
    <row r="700" spans="1:34" x14ac:dyDescent="0.2">
      <c r="A700" s="347">
        <f t="shared" ca="1" si="296"/>
        <v>1E-4</v>
      </c>
      <c r="B700" s="304">
        <f t="shared" ca="1" si="297"/>
        <v>51.304000000000556</v>
      </c>
      <c r="D700" s="306">
        <f t="shared" ca="1" si="298"/>
        <v>-0.65596629497095504</v>
      </c>
      <c r="E700" s="307">
        <f t="shared" ca="1" si="299"/>
        <v>0.16874030555275077</v>
      </c>
      <c r="F700" s="304">
        <f t="shared" ca="1" si="300"/>
        <v>0.67732198462471138</v>
      </c>
      <c r="G700" s="306">
        <f t="shared" ca="1" si="301"/>
        <v>8.2974589057353469</v>
      </c>
      <c r="H700" s="307">
        <f t="shared" ca="1" si="302"/>
        <v>-126.2242157166482</v>
      </c>
      <c r="I700" s="304">
        <f t="shared" ca="1" si="303"/>
        <v>126.49664208023589</v>
      </c>
      <c r="J700" s="306">
        <f t="shared" ca="1" si="304"/>
        <v>1912.6142538122574</v>
      </c>
      <c r="K700" s="307">
        <f t="shared" ca="1" si="305"/>
        <v>-0.71474376053804012</v>
      </c>
      <c r="L700" s="304">
        <f t="shared" ca="1" si="290"/>
        <v>1912.6143873620897</v>
      </c>
      <c r="M700" s="306">
        <f t="shared" ca="1" si="306"/>
        <v>-1.5051548959694114</v>
      </c>
      <c r="N700" s="304">
        <f t="shared" ca="1" si="307"/>
        <v>-86.239023052499761</v>
      </c>
      <c r="P700" s="310">
        <f t="shared" ca="1" si="308"/>
        <v>23</v>
      </c>
      <c r="Q700" s="304">
        <f t="shared" ca="1" si="309"/>
        <v>0</v>
      </c>
      <c r="R700" s="306">
        <f t="shared" ca="1" si="310"/>
        <v>0</v>
      </c>
      <c r="S700" s="307">
        <f t="shared" ca="1" si="311"/>
        <v>4.2939999999999809</v>
      </c>
      <c r="T700" s="304">
        <f t="shared" ca="1" si="291"/>
        <v>42.124139999999812</v>
      </c>
      <c r="U700" s="311">
        <f t="shared" ca="1" si="292"/>
        <v>0</v>
      </c>
      <c r="V700" s="306">
        <f t="shared" ca="1" si="293"/>
        <v>1.2250875592397872</v>
      </c>
      <c r="W700" s="304">
        <f t="shared" ca="1" si="294"/>
        <v>42.941231388957476</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-0.21140488057065099</v>
      </c>
      <c r="AH700" s="304">
        <f t="shared" ca="1" si="318"/>
        <v>-10.000277489440027</v>
      </c>
    </row>
    <row r="701" spans="1:34" x14ac:dyDescent="0.2">
      <c r="A701" s="347">
        <f t="shared" ca="1" si="296"/>
        <v>1E-4</v>
      </c>
      <c r="B701" s="304">
        <f t="shared" ca="1" si="297"/>
        <v>51.30410000000056</v>
      </c>
      <c r="D701" s="306">
        <f t="shared" ca="1" si="298"/>
        <v>-0.65596182754213961</v>
      </c>
      <c r="E701" s="307">
        <f t="shared" ca="1" si="299"/>
        <v>0.16874989948238373</v>
      </c>
      <c r="F701" s="304">
        <f t="shared" ca="1" si="300"/>
        <v>0.67732004825469205</v>
      </c>
      <c r="G701" s="306">
        <f t="shared" ca="1" si="301"/>
        <v>8.2973933095525929</v>
      </c>
      <c r="H701" s="307">
        <f t="shared" ca="1" si="302"/>
        <v>-126.22419884165825</v>
      </c>
      <c r="I701" s="304">
        <f t="shared" ca="1" si="303"/>
        <v>126.49662093886892</v>
      </c>
      <c r="J701" s="306">
        <f t="shared" ca="1" si="304"/>
        <v>1912.6142538122574</v>
      </c>
      <c r="K701" s="307">
        <f t="shared" ca="1" si="305"/>
        <v>-0.72736618126595542</v>
      </c>
      <c r="L701" s="304">
        <f t="shared" ca="1" si="290"/>
        <v>1912.6143921207379</v>
      </c>
      <c r="M701" s="306">
        <f t="shared" ca="1" si="306"/>
        <v>-1.5051554046629203</v>
      </c>
      <c r="N701" s="304">
        <f t="shared" ca="1" si="307"/>
        <v>-86.239052198490882</v>
      </c>
      <c r="P701" s="310">
        <f t="shared" ca="1" si="308"/>
        <v>23</v>
      </c>
      <c r="Q701" s="304">
        <f t="shared" ca="1" si="309"/>
        <v>0</v>
      </c>
      <c r="R701" s="306">
        <f t="shared" ca="1" si="310"/>
        <v>0</v>
      </c>
      <c r="S701" s="307">
        <f t="shared" ca="1" si="311"/>
        <v>4.2939999999999809</v>
      </c>
      <c r="T701" s="304">
        <f t="shared" ca="1" si="291"/>
        <v>42.124139999999812</v>
      </c>
      <c r="U701" s="311">
        <f t="shared" ca="1" si="292"/>
        <v>0</v>
      </c>
      <c r="V701" s="306">
        <f t="shared" ca="1" si="293"/>
        <v>1.225089105597825</v>
      </c>
      <c r="W701" s="304">
        <f t="shared" ca="1" si="294"/>
        <v>42.941271237679167</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-0.21141383346149389</v>
      </c>
      <c r="AH701" s="304">
        <f t="shared" ca="1" si="318"/>
        <v>-10.000286769668763</v>
      </c>
    </row>
    <row r="702" spans="1:34" x14ac:dyDescent="0.2">
      <c r="A702" s="347">
        <f t="shared" ca="1" si="296"/>
        <v>1E-4</v>
      </c>
      <c r="B702" s="304">
        <f t="shared" ca="1" si="297"/>
        <v>51.304200000000563</v>
      </c>
      <c r="D702" s="306">
        <f t="shared" ca="1" si="298"/>
        <v>-0.65595736013329975</v>
      </c>
      <c r="E702" s="307">
        <f t="shared" ca="1" si="299"/>
        <v>0.16875949327262951</v>
      </c>
      <c r="F702" s="304">
        <f t="shared" ca="1" si="300"/>
        <v>0.67731811202911307</v>
      </c>
      <c r="G702" s="306">
        <f t="shared" ca="1" si="301"/>
        <v>8.2973277138165802</v>
      </c>
      <c r="H702" s="307">
        <f t="shared" ca="1" si="302"/>
        <v>-126.22418196570892</v>
      </c>
      <c r="I702" s="304">
        <f t="shared" ca="1" si="303"/>
        <v>126.49659979660665</v>
      </c>
      <c r="J702" s="306">
        <f t="shared" ca="1" si="304"/>
        <v>1912.6142538122574</v>
      </c>
      <c r="K702" s="307">
        <f t="shared" ca="1" si="305"/>
        <v>-0.73998860030632374</v>
      </c>
      <c r="L702" s="304">
        <f t="shared" ca="1" si="290"/>
        <v>1912.614396962688</v>
      </c>
      <c r="M702" s="306">
        <f t="shared" ca="1" si="306"/>
        <v>-1.5051559133525778</v>
      </c>
      <c r="N702" s="304">
        <f t="shared" ca="1" si="307"/>
        <v>-86.239081344261336</v>
      </c>
      <c r="P702" s="310">
        <f t="shared" ca="1" si="308"/>
        <v>23</v>
      </c>
      <c r="Q702" s="304">
        <f t="shared" ca="1" si="309"/>
        <v>0</v>
      </c>
      <c r="R702" s="306">
        <f t="shared" ca="1" si="310"/>
        <v>0</v>
      </c>
      <c r="S702" s="307">
        <f t="shared" ca="1" si="311"/>
        <v>4.2939999999999809</v>
      </c>
      <c r="T702" s="304">
        <f t="shared" ca="1" si="291"/>
        <v>42.124139999999812</v>
      </c>
      <c r="U702" s="311">
        <f t="shared" ca="1" si="292"/>
        <v>0</v>
      </c>
      <c r="V702" s="306">
        <f t="shared" ca="1" si="293"/>
        <v>1.2250906519576086</v>
      </c>
      <c r="W702" s="304">
        <f t="shared" ca="1" si="294"/>
        <v>42.941311085820352</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-0.21142278622215649</v>
      </c>
      <c r="AH702" s="304">
        <f t="shared" ca="1" si="318"/>
        <v>-10.00029604976231</v>
      </c>
    </row>
    <row r="703" spans="1:34" x14ac:dyDescent="0.2">
      <c r="A703" s="347">
        <f t="shared" ca="1" si="296"/>
        <v>1E-4</v>
      </c>
      <c r="B703" s="304">
        <f t="shared" ca="1" si="297"/>
        <v>51.304300000000566</v>
      </c>
      <c r="D703" s="306">
        <f t="shared" ca="1" si="298"/>
        <v>-0.65595289274443314</v>
      </c>
      <c r="E703" s="307">
        <f t="shared" ca="1" si="299"/>
        <v>0.16876908692348458</v>
      </c>
      <c r="F703" s="304">
        <f t="shared" ca="1" si="300"/>
        <v>0.67731617594796634</v>
      </c>
      <c r="G703" s="306">
        <f t="shared" ca="1" si="301"/>
        <v>8.2972621185273052</v>
      </c>
      <c r="H703" s="307">
        <f t="shared" ca="1" si="302"/>
        <v>-126.22416508880023</v>
      </c>
      <c r="I703" s="304">
        <f t="shared" ca="1" si="303"/>
        <v>126.49657865344913</v>
      </c>
      <c r="J703" s="306">
        <f t="shared" ca="1" si="304"/>
        <v>1912.6142538122574</v>
      </c>
      <c r="K703" s="307">
        <f t="shared" ca="1" si="305"/>
        <v>-0.75261101765904925</v>
      </c>
      <c r="L703" s="304">
        <f t="shared" ca="1" si="290"/>
        <v>1912.6144018879399</v>
      </c>
      <c r="M703" s="306">
        <f t="shared" ca="1" si="306"/>
        <v>-1.505156422038384</v>
      </c>
      <c r="N703" s="304">
        <f t="shared" ca="1" si="307"/>
        <v>-86.239110489811125</v>
      </c>
      <c r="P703" s="310">
        <f t="shared" ca="1" si="308"/>
        <v>23</v>
      </c>
      <c r="Q703" s="304">
        <f t="shared" ca="1" si="309"/>
        <v>0</v>
      </c>
      <c r="R703" s="306">
        <f t="shared" ca="1" si="310"/>
        <v>0</v>
      </c>
      <c r="S703" s="307">
        <f t="shared" ca="1" si="311"/>
        <v>4.2939999999999809</v>
      </c>
      <c r="T703" s="304">
        <f t="shared" ca="1" si="291"/>
        <v>42.124139999999812</v>
      </c>
      <c r="U703" s="311">
        <f t="shared" ca="1" si="292"/>
        <v>0</v>
      </c>
      <c r="V703" s="306">
        <f t="shared" ca="1" si="293"/>
        <v>1.2250921983191367</v>
      </c>
      <c r="W703" s="304">
        <f t="shared" ca="1" si="294"/>
        <v>42.941350933381045</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-0.21143173885263877</v>
      </c>
      <c r="AH703" s="304">
        <f t="shared" ca="1" si="318"/>
        <v>-10.000305329720666</v>
      </c>
    </row>
    <row r="704" spans="1:34" x14ac:dyDescent="0.2">
      <c r="A704" s="347">
        <f t="shared" ca="1" si="296"/>
        <v>1E-4</v>
      </c>
      <c r="B704" s="304">
        <f t="shared" ca="1" si="297"/>
        <v>51.30440000000057</v>
      </c>
      <c r="D704" s="306">
        <f t="shared" ca="1" si="298"/>
        <v>-0.65594842537554066</v>
      </c>
      <c r="E704" s="307">
        <f t="shared" ca="1" si="299"/>
        <v>0.16877868043495781</v>
      </c>
      <c r="F704" s="304">
        <f t="shared" ca="1" si="300"/>
        <v>0.67731424001124974</v>
      </c>
      <c r="G704" s="306">
        <f t="shared" ca="1" si="301"/>
        <v>8.297196523684768</v>
      </c>
      <c r="H704" s="307">
        <f t="shared" ca="1" si="302"/>
        <v>-126.22414821093219</v>
      </c>
      <c r="I704" s="304">
        <f t="shared" ca="1" si="303"/>
        <v>126.49655750939637</v>
      </c>
      <c r="J704" s="306">
        <f t="shared" ca="1" si="304"/>
        <v>1912.6142538122574</v>
      </c>
      <c r="K704" s="307">
        <f t="shared" ca="1" si="305"/>
        <v>-0.76523343332403593</v>
      </c>
      <c r="L704" s="304">
        <f t="shared" ca="1" si="290"/>
        <v>1912.6144068964934</v>
      </c>
      <c r="M704" s="306">
        <f t="shared" ca="1" si="306"/>
        <v>-1.5051569307203385</v>
      </c>
      <c r="N704" s="304">
        <f t="shared" ca="1" si="307"/>
        <v>-86.239139635140248</v>
      </c>
      <c r="P704" s="310">
        <f t="shared" ca="1" si="308"/>
        <v>23</v>
      </c>
      <c r="Q704" s="304">
        <f t="shared" ca="1" si="309"/>
        <v>0</v>
      </c>
      <c r="R704" s="306">
        <f t="shared" ca="1" si="310"/>
        <v>0</v>
      </c>
      <c r="S704" s="307">
        <f t="shared" ca="1" si="311"/>
        <v>4.2939999999999809</v>
      </c>
      <c r="T704" s="304">
        <f t="shared" ca="1" si="291"/>
        <v>42.124139999999812</v>
      </c>
      <c r="U704" s="311">
        <f t="shared" ca="1" si="292"/>
        <v>0</v>
      </c>
      <c r="V704" s="306">
        <f t="shared" ca="1" si="293"/>
        <v>1.2250937446824108</v>
      </c>
      <c r="W704" s="304">
        <f t="shared" ca="1" si="294"/>
        <v>42.941390780361282</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-0.2114406913529514</v>
      </c>
      <c r="AH704" s="304">
        <f t="shared" ca="1" si="318"/>
        <v>-10.000314609543837</v>
      </c>
    </row>
    <row r="705" spans="1:34" x14ac:dyDescent="0.2">
      <c r="A705" s="347">
        <f t="shared" ca="1" si="296"/>
        <v>1E-4</v>
      </c>
      <c r="B705" s="304">
        <f t="shared" ca="1" si="297"/>
        <v>51.304500000000573</v>
      </c>
      <c r="D705" s="306">
        <f t="shared" ca="1" si="298"/>
        <v>-0.65594395802662542</v>
      </c>
      <c r="E705" s="307">
        <f t="shared" ca="1" si="299"/>
        <v>0.16878827380705452</v>
      </c>
      <c r="F705" s="304">
        <f t="shared" ca="1" si="300"/>
        <v>0.6773123042189626</v>
      </c>
      <c r="G705" s="306">
        <f t="shared" ca="1" si="301"/>
        <v>8.297130929288965</v>
      </c>
      <c r="H705" s="307">
        <f t="shared" ca="1" si="302"/>
        <v>-126.2241313321048</v>
      </c>
      <c r="I705" s="304">
        <f t="shared" ca="1" si="303"/>
        <v>126.49653636444836</v>
      </c>
      <c r="J705" s="306">
        <f t="shared" ca="1" si="304"/>
        <v>1912.6142538122574</v>
      </c>
      <c r="K705" s="307">
        <f t="shared" ca="1" si="305"/>
        <v>-0.77785584730118773</v>
      </c>
      <c r="L705" s="304">
        <f t="shared" ca="1" si="290"/>
        <v>1912.6144119883488</v>
      </c>
      <c r="M705" s="306">
        <f t="shared" ca="1" si="306"/>
        <v>-1.5051574393984417</v>
      </c>
      <c r="N705" s="304">
        <f t="shared" ca="1" si="307"/>
        <v>-86.23916878024869</v>
      </c>
      <c r="P705" s="310">
        <f t="shared" ca="1" si="308"/>
        <v>23</v>
      </c>
      <c r="Q705" s="304">
        <f t="shared" ca="1" si="309"/>
        <v>0</v>
      </c>
      <c r="R705" s="306">
        <f t="shared" ca="1" si="310"/>
        <v>0</v>
      </c>
      <c r="S705" s="307">
        <f t="shared" ca="1" si="311"/>
        <v>4.2939999999999809</v>
      </c>
      <c r="T705" s="304">
        <f t="shared" ca="1" si="291"/>
        <v>42.124139999999812</v>
      </c>
      <c r="U705" s="311">
        <f t="shared" ca="1" si="292"/>
        <v>0</v>
      </c>
      <c r="V705" s="306">
        <f t="shared" ca="1" si="293"/>
        <v>1.2250952910474293</v>
      </c>
      <c r="W705" s="304">
        <f t="shared" ca="1" si="294"/>
        <v>42.941430626761019</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-0.21144964372309261</v>
      </c>
      <c r="AH705" s="304">
        <f t="shared" ca="1" si="318"/>
        <v>-10.000323889231829</v>
      </c>
    </row>
    <row r="706" spans="1:34" x14ac:dyDescent="0.2">
      <c r="A706" s="347">
        <f t="shared" ca="1" si="296"/>
        <v>1E-4</v>
      </c>
      <c r="B706" s="304">
        <f t="shared" ca="1" si="297"/>
        <v>51.304600000000576</v>
      </c>
      <c r="D706" s="306">
        <f t="shared" ca="1" si="298"/>
        <v>-0.65593949069768431</v>
      </c>
      <c r="E706" s="307">
        <f t="shared" ca="1" si="299"/>
        <v>0.16879786703976407</v>
      </c>
      <c r="F706" s="304">
        <f t="shared" ca="1" si="300"/>
        <v>0.67731036857109417</v>
      </c>
      <c r="G706" s="306">
        <f t="shared" ca="1" si="301"/>
        <v>8.2970653353398944</v>
      </c>
      <c r="H706" s="307">
        <f t="shared" ca="1" si="302"/>
        <v>-126.2241144523181</v>
      </c>
      <c r="I706" s="304">
        <f t="shared" ca="1" si="303"/>
        <v>126.49651521860513</v>
      </c>
      <c r="J706" s="306">
        <f t="shared" ca="1" si="304"/>
        <v>1912.6142538122574</v>
      </c>
      <c r="K706" s="307">
        <f t="shared" ca="1" si="305"/>
        <v>-0.79047825959040885</v>
      </c>
      <c r="L706" s="304">
        <f t="shared" ca="1" si="290"/>
        <v>1912.6144171635058</v>
      </c>
      <c r="M706" s="306">
        <f t="shared" ca="1" si="306"/>
        <v>-1.5051579480726938</v>
      </c>
      <c r="N706" s="304">
        <f t="shared" ca="1" si="307"/>
        <v>-86.23919792513648</v>
      </c>
      <c r="P706" s="310">
        <f t="shared" ca="1" si="308"/>
        <v>23</v>
      </c>
      <c r="Q706" s="304">
        <f t="shared" ca="1" si="309"/>
        <v>0</v>
      </c>
      <c r="R706" s="306">
        <f t="shared" ca="1" si="310"/>
        <v>0</v>
      </c>
      <c r="S706" s="307">
        <f t="shared" ca="1" si="311"/>
        <v>4.2939999999999809</v>
      </c>
      <c r="T706" s="304">
        <f t="shared" ca="1" si="291"/>
        <v>42.124139999999812</v>
      </c>
      <c r="U706" s="311">
        <f t="shared" ca="1" si="292"/>
        <v>0</v>
      </c>
      <c r="V706" s="306">
        <f t="shared" ca="1" si="293"/>
        <v>1.2250968374141935</v>
      </c>
      <c r="W706" s="304">
        <f t="shared" ca="1" si="294"/>
        <v>42.941470472580278</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-0.21145859596305705</v>
      </c>
      <c r="AH706" s="304">
        <f t="shared" ca="1" si="318"/>
        <v>-10.000333168784632</v>
      </c>
    </row>
    <row r="707" spans="1:34" x14ac:dyDescent="0.2">
      <c r="A707" s="347">
        <f t="shared" ca="1" si="296"/>
        <v>1E-4</v>
      </c>
      <c r="B707" s="304">
        <f t="shared" ca="1" si="297"/>
        <v>51.30470000000058</v>
      </c>
      <c r="D707" s="306">
        <f t="shared" ca="1" si="298"/>
        <v>-0.65593502338871645</v>
      </c>
      <c r="E707" s="307">
        <f t="shared" ca="1" si="299"/>
        <v>0.16880746013309178</v>
      </c>
      <c r="F707" s="304">
        <f t="shared" ca="1" si="300"/>
        <v>0.67730843306763966</v>
      </c>
      <c r="G707" s="306">
        <f t="shared" ca="1" si="301"/>
        <v>8.2969997418375563</v>
      </c>
      <c r="H707" s="307">
        <f t="shared" ca="1" si="302"/>
        <v>-126.22409757157209</v>
      </c>
      <c r="I707" s="304">
        <f t="shared" ca="1" si="303"/>
        <v>126.49649407186668</v>
      </c>
      <c r="J707" s="306">
        <f t="shared" ca="1" si="304"/>
        <v>1912.6142538122574</v>
      </c>
      <c r="K707" s="307">
        <f t="shared" ca="1" si="305"/>
        <v>-0.80310067019160336</v>
      </c>
      <c r="L707" s="304">
        <f t="shared" ca="1" si="290"/>
        <v>1912.6144224219645</v>
      </c>
      <c r="M707" s="306">
        <f t="shared" ca="1" si="306"/>
        <v>-1.5051584567430942</v>
      </c>
      <c r="N707" s="304">
        <f t="shared" ca="1" si="307"/>
        <v>-86.23922706980359</v>
      </c>
      <c r="P707" s="310">
        <f t="shared" ca="1" si="308"/>
        <v>23</v>
      </c>
      <c r="Q707" s="304">
        <f t="shared" ca="1" si="309"/>
        <v>0</v>
      </c>
      <c r="R707" s="306">
        <f t="shared" ca="1" si="310"/>
        <v>0</v>
      </c>
      <c r="S707" s="307">
        <f t="shared" ca="1" si="311"/>
        <v>4.2939999999999809</v>
      </c>
      <c r="T707" s="304">
        <f t="shared" ca="1" si="291"/>
        <v>42.124139999999812</v>
      </c>
      <c r="U707" s="311">
        <f t="shared" ca="1" si="292"/>
        <v>0</v>
      </c>
      <c r="V707" s="306">
        <f t="shared" ca="1" si="293"/>
        <v>1.2250983837827027</v>
      </c>
      <c r="W707" s="304">
        <f t="shared" ca="1" si="294"/>
        <v>42.941510317819088</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-0.21146754807285006</v>
      </c>
      <c r="AH707" s="304">
        <f t="shared" ca="1" si="318"/>
        <v>-10.000342448202252</v>
      </c>
    </row>
    <row r="708" spans="1:34" x14ac:dyDescent="0.2">
      <c r="A708" s="347">
        <f t="shared" ca="1" si="296"/>
        <v>1E-4</v>
      </c>
      <c r="B708" s="304">
        <f t="shared" ca="1" si="297"/>
        <v>51.304800000000583</v>
      </c>
      <c r="D708" s="306">
        <f t="shared" ca="1" si="298"/>
        <v>-0.6559305560997265</v>
      </c>
      <c r="E708" s="307">
        <f t="shared" ca="1" si="299"/>
        <v>0.16881705308704475</v>
      </c>
      <c r="F708" s="304">
        <f t="shared" ca="1" si="300"/>
        <v>0.67730649770860063</v>
      </c>
      <c r="G708" s="306">
        <f t="shared" ca="1" si="301"/>
        <v>8.296934148781947</v>
      </c>
      <c r="H708" s="307">
        <f t="shared" ca="1" si="302"/>
        <v>-126.22408068986678</v>
      </c>
      <c r="I708" s="304">
        <f t="shared" ca="1" si="303"/>
        <v>126.49647292423305</v>
      </c>
      <c r="J708" s="306">
        <f t="shared" ca="1" si="304"/>
        <v>1912.6142538122574</v>
      </c>
      <c r="K708" s="307">
        <f t="shared" ca="1" si="305"/>
        <v>-0.81572307910467534</v>
      </c>
      <c r="L708" s="304">
        <f t="shared" ref="L708:L771" ca="1" si="319">SQRT(pos_x^2+pos_z^2)</f>
        <v>1912.6144277637247</v>
      </c>
      <c r="M708" s="306">
        <f t="shared" ca="1" si="306"/>
        <v>-1.5051589654096436</v>
      </c>
      <c r="N708" s="304">
        <f t="shared" ca="1" si="307"/>
        <v>-86.239256214250034</v>
      </c>
      <c r="P708" s="310">
        <f t="shared" ca="1" si="308"/>
        <v>23</v>
      </c>
      <c r="Q708" s="304">
        <f t="shared" ca="1" si="309"/>
        <v>0</v>
      </c>
      <c r="R708" s="306">
        <f t="shared" ca="1" si="310"/>
        <v>0</v>
      </c>
      <c r="S708" s="307">
        <f t="shared" ca="1" si="311"/>
        <v>4.2939999999999809</v>
      </c>
      <c r="T708" s="304">
        <f t="shared" ref="T708:T771" ca="1" si="320">m*g</f>
        <v>42.124139999999812</v>
      </c>
      <c r="U708" s="311">
        <f t="shared" ref="U708:U771" ca="1" si="321">IF(pos_xz&lt;L_rampe,Poids*COS(Beta),0)</f>
        <v>0</v>
      </c>
      <c r="V708" s="306">
        <f t="shared" ref="V708:V771" ca="1" si="322">Rho_moyen*(20000-Alt_rampe-pos_z)/(20000+Alt_rampe+pos_z)</f>
        <v>1.2250999301529568</v>
      </c>
      <c r="W708" s="304">
        <f t="shared" ref="W708:W771" ca="1" si="323">1/2*Rho*Sref*Cx*vit_xz^2</f>
        <v>42.941550162477441</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-0.21147650005247698</v>
      </c>
      <c r="AH708" s="304">
        <f t="shared" ca="1" si="318"/>
        <v>-10.000351727484695</v>
      </c>
    </row>
    <row r="709" spans="1:34" x14ac:dyDescent="0.2">
      <c r="A709" s="347">
        <f t="shared" ref="A709:A772" ca="1" si="325">IF(B708+0.01&lt;=T_ini+ROUNDUP(Temps_fin_propu,0), 0.01, IF(K708&gt;0, 0.1, 0.0001))</f>
        <v>1E-4</v>
      </c>
      <c r="B709" s="304">
        <f t="shared" ref="B709:B772" ca="1" si="326">B708+pas</f>
        <v>51.304900000000586</v>
      </c>
      <c r="D709" s="306">
        <f t="shared" ref="D709:D772" ca="1" si="327">IF(AND(L708&lt;L_rampe,Poussee&lt;Poids*SIN(M708)),0,(-W708+Poussee)/m*COS(M708)-U708/m*SIN(M708))</f>
        <v>-0.65592608883071057</v>
      </c>
      <c r="E709" s="307">
        <f t="shared" ref="E709:E772" ca="1" si="328">IF(AND(L708&lt;L_rampe,Poussee&lt;Poids*SIN(M708)),0,(-W708+Poussee)/m*SIN(M708)+U708/m*COS(M708)-Poids/m)</f>
        <v>0.16882664590162122</v>
      </c>
      <c r="F709" s="304">
        <f t="shared" ref="F709:F772" ca="1" si="329">SQRT(acc_x^2+acc_z^2)</f>
        <v>0.67730456249396742</v>
      </c>
      <c r="G709" s="306">
        <f t="shared" ref="G709:G772" ca="1" si="330">G708+acc_x*pas</f>
        <v>8.2968685561730631</v>
      </c>
      <c r="H709" s="307">
        <f t="shared" ref="H709:H772" ca="1" si="331">H708+acc_z*pas</f>
        <v>-126.22406380720219</v>
      </c>
      <c r="I709" s="304">
        <f t="shared" ref="I709:I772" ca="1" si="332">SQRT(vit_x^2+vit_z^2)</f>
        <v>126.49645177570422</v>
      </c>
      <c r="J709" s="306">
        <f t="shared" ref="J709:J772" ca="1" si="333">J708+0.5*(vit_x+G708)*pas*(K708&gt;=0)</f>
        <v>1912.6142538122574</v>
      </c>
      <c r="K709" s="307">
        <f t="shared" ref="K709:K772" ca="1" si="334">K708+0.5*(vit_z+H708)*pas</f>
        <v>-0.82834548632952876</v>
      </c>
      <c r="L709" s="304">
        <f t="shared" ca="1" si="319"/>
        <v>1912.6144331887865</v>
      </c>
      <c r="M709" s="306">
        <f t="shared" ref="M709:M772" ca="1" si="335">IF(AND(L708&gt;L_rampe,G709&gt;0),ATAN2(G709,H709),$M$4)</f>
        <v>-1.5051594740723415</v>
      </c>
      <c r="N709" s="304">
        <f t="shared" ref="N709:N772" ca="1" si="336">DEGREES(Beta)</f>
        <v>-86.239285358475826</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4.2939999999999809</v>
      </c>
      <c r="T709" s="304">
        <f t="shared" ca="1" si="320"/>
        <v>42.124139999999812</v>
      </c>
      <c r="U709" s="311">
        <f t="shared" ca="1" si="321"/>
        <v>0</v>
      </c>
      <c r="V709" s="306">
        <f t="shared" ca="1" si="322"/>
        <v>1.2251014765249566</v>
      </c>
      <c r="W709" s="304">
        <f t="shared" ca="1" si="323"/>
        <v>42.941590006555337</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-0.21148545190193602</v>
      </c>
      <c r="AH709" s="304">
        <f t="shared" ref="AH709:AH772" ca="1" si="347">IF(AND(L708&lt;L_rampe,Poussee&lt;Poids*SIN(M708)), g*SIN(M708), (-W708+Poussee)/m)</f>
        <v>-10.000361006631959</v>
      </c>
    </row>
    <row r="710" spans="1:34" x14ac:dyDescent="0.2">
      <c r="A710" s="347">
        <f t="shared" ca="1" si="325"/>
        <v>1E-4</v>
      </c>
      <c r="B710" s="304">
        <f t="shared" ca="1" si="326"/>
        <v>51.305000000000589</v>
      </c>
      <c r="D710" s="306">
        <f t="shared" ca="1" si="327"/>
        <v>-0.65592162158167111</v>
      </c>
      <c r="E710" s="307">
        <f t="shared" ca="1" si="328"/>
        <v>0.16883623857682295</v>
      </c>
      <c r="F710" s="304">
        <f t="shared" ca="1" si="329"/>
        <v>0.67730262742373804</v>
      </c>
      <c r="G710" s="306">
        <f t="shared" ca="1" si="330"/>
        <v>8.2968029640109044</v>
      </c>
      <c r="H710" s="307">
        <f t="shared" ca="1" si="331"/>
        <v>-126.22404692357833</v>
      </c>
      <c r="I710" s="304">
        <f t="shared" ca="1" si="332"/>
        <v>126.49643062628022</v>
      </c>
      <c r="J710" s="306">
        <f t="shared" ca="1" si="333"/>
        <v>1912.6142538122574</v>
      </c>
      <c r="K710" s="307">
        <f t="shared" ca="1" si="334"/>
        <v>-0.8409678918660678</v>
      </c>
      <c r="L710" s="304">
        <f t="shared" ca="1" si="319"/>
        <v>1912.6144386971498</v>
      </c>
      <c r="M710" s="306">
        <f t="shared" ca="1" si="335"/>
        <v>-1.5051599827311883</v>
      </c>
      <c r="N710" s="304">
        <f t="shared" ca="1" si="336"/>
        <v>-86.239314502480966</v>
      </c>
      <c r="P710" s="310">
        <f t="shared" ca="1" si="337"/>
        <v>23</v>
      </c>
      <c r="Q710" s="304">
        <f t="shared" ca="1" si="338"/>
        <v>0</v>
      </c>
      <c r="R710" s="306">
        <f t="shared" ca="1" si="339"/>
        <v>0</v>
      </c>
      <c r="S710" s="307">
        <f t="shared" ca="1" si="340"/>
        <v>4.2939999999999809</v>
      </c>
      <c r="T710" s="304">
        <f t="shared" ca="1" si="320"/>
        <v>42.124139999999812</v>
      </c>
      <c r="U710" s="311">
        <f t="shared" ca="1" si="321"/>
        <v>0</v>
      </c>
      <c r="V710" s="306">
        <f t="shared" ca="1" si="322"/>
        <v>1.225103022898701</v>
      </c>
      <c r="W710" s="304">
        <f t="shared" ca="1" si="323"/>
        <v>42.941629850052784</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-0.21149440362122718</v>
      </c>
      <c r="AH710" s="304">
        <f t="shared" ca="1" si="347"/>
        <v>-10.000370285644046</v>
      </c>
    </row>
    <row r="711" spans="1:34" x14ac:dyDescent="0.2">
      <c r="A711" s="347">
        <f t="shared" ca="1" si="325"/>
        <v>1E-4</v>
      </c>
      <c r="B711" s="304">
        <f t="shared" ca="1" si="326"/>
        <v>51.305100000000593</v>
      </c>
      <c r="D711" s="306">
        <f t="shared" ca="1" si="327"/>
        <v>-0.65591715435260611</v>
      </c>
      <c r="E711" s="307">
        <f t="shared" ca="1" si="328"/>
        <v>0.16884583111264817</v>
      </c>
      <c r="F711" s="304">
        <f t="shared" ca="1" si="329"/>
        <v>0.67730069249790481</v>
      </c>
      <c r="G711" s="306">
        <f t="shared" ca="1" si="330"/>
        <v>8.2967373722954694</v>
      </c>
      <c r="H711" s="307">
        <f t="shared" ca="1" si="331"/>
        <v>-126.22403003899521</v>
      </c>
      <c r="I711" s="304">
        <f t="shared" ca="1" si="332"/>
        <v>126.49640947596104</v>
      </c>
      <c r="J711" s="306">
        <f t="shared" ca="1" si="333"/>
        <v>1912.6142538122574</v>
      </c>
      <c r="K711" s="307">
        <f t="shared" ca="1" si="334"/>
        <v>-0.85359029571419642</v>
      </c>
      <c r="L711" s="304">
        <f t="shared" ca="1" si="319"/>
        <v>1912.6144442888144</v>
      </c>
      <c r="M711" s="306">
        <f t="shared" ca="1" si="335"/>
        <v>-1.505160491386184</v>
      </c>
      <c r="N711" s="304">
        <f t="shared" ca="1" si="336"/>
        <v>-86.239343646265439</v>
      </c>
      <c r="P711" s="310">
        <f t="shared" ca="1" si="337"/>
        <v>23</v>
      </c>
      <c r="Q711" s="304">
        <f t="shared" ca="1" si="338"/>
        <v>0</v>
      </c>
      <c r="R711" s="306">
        <f t="shared" ca="1" si="339"/>
        <v>0</v>
      </c>
      <c r="S711" s="307">
        <f t="shared" ca="1" si="340"/>
        <v>4.2939999999999809</v>
      </c>
      <c r="T711" s="304">
        <f t="shared" ca="1" si="320"/>
        <v>42.124139999999812</v>
      </c>
      <c r="U711" s="311">
        <f t="shared" ca="1" si="321"/>
        <v>0</v>
      </c>
      <c r="V711" s="306">
        <f t="shared" ca="1" si="322"/>
        <v>1.2251045692741911</v>
      </c>
      <c r="W711" s="304">
        <f t="shared" ca="1" si="323"/>
        <v>42.941669692969811</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-0.21150335521035224</v>
      </c>
      <c r="AH711" s="304">
        <f t="shared" ca="1" si="347"/>
        <v>-10.000379564520953</v>
      </c>
    </row>
    <row r="712" spans="1:34" x14ac:dyDescent="0.2">
      <c r="A712" s="347">
        <f t="shared" ca="1" si="325"/>
        <v>1E-4</v>
      </c>
      <c r="B712" s="304">
        <f t="shared" ca="1" si="326"/>
        <v>51.305200000000596</v>
      </c>
      <c r="D712" s="306">
        <f t="shared" ca="1" si="327"/>
        <v>-0.65591268714351669</v>
      </c>
      <c r="E712" s="307">
        <f t="shared" ca="1" si="328"/>
        <v>0.16885542350910576</v>
      </c>
      <c r="F712" s="304">
        <f t="shared" ca="1" si="329"/>
        <v>0.67729875771646619</v>
      </c>
      <c r="G712" s="306">
        <f t="shared" ca="1" si="330"/>
        <v>8.2966717810267543</v>
      </c>
      <c r="H712" s="307">
        <f t="shared" ca="1" si="331"/>
        <v>-126.22401315345286</v>
      </c>
      <c r="I712" s="304">
        <f t="shared" ca="1" si="332"/>
        <v>126.49638832474675</v>
      </c>
      <c r="J712" s="306">
        <f t="shared" ca="1" si="333"/>
        <v>1912.6142538122574</v>
      </c>
      <c r="K712" s="307">
        <f t="shared" ca="1" si="334"/>
        <v>-0.86621269787381883</v>
      </c>
      <c r="L712" s="304">
        <f t="shared" ca="1" si="319"/>
        <v>1912.6144499637808</v>
      </c>
      <c r="M712" s="306">
        <f t="shared" ca="1" si="335"/>
        <v>-1.5051610000373286</v>
      </c>
      <c r="N712" s="304">
        <f t="shared" ca="1" si="336"/>
        <v>-86.239372789829275</v>
      </c>
      <c r="P712" s="310">
        <f t="shared" ca="1" si="337"/>
        <v>23</v>
      </c>
      <c r="Q712" s="304">
        <f t="shared" ca="1" si="338"/>
        <v>0</v>
      </c>
      <c r="R712" s="306">
        <f t="shared" ca="1" si="339"/>
        <v>0</v>
      </c>
      <c r="S712" s="307">
        <f t="shared" ca="1" si="340"/>
        <v>4.2939999999999809</v>
      </c>
      <c r="T712" s="304">
        <f t="shared" ca="1" si="320"/>
        <v>42.124139999999812</v>
      </c>
      <c r="U712" s="311">
        <f t="shared" ca="1" si="321"/>
        <v>0</v>
      </c>
      <c r="V712" s="306">
        <f t="shared" ca="1" si="322"/>
        <v>1.2251061156514258</v>
      </c>
      <c r="W712" s="304">
        <f t="shared" ca="1" si="323"/>
        <v>42.941709535306394</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-0.21151230666931831</v>
      </c>
      <c r="AH712" s="304">
        <f t="shared" ca="1" si="347"/>
        <v>-10.000388843262693</v>
      </c>
    </row>
    <row r="713" spans="1:34" x14ac:dyDescent="0.2">
      <c r="A713" s="347">
        <f t="shared" ca="1" si="325"/>
        <v>1E-4</v>
      </c>
      <c r="B713" s="304">
        <f t="shared" ca="1" si="326"/>
        <v>51.305300000000599</v>
      </c>
      <c r="D713" s="306">
        <f t="shared" ca="1" si="327"/>
        <v>-0.65590821995440252</v>
      </c>
      <c r="E713" s="307">
        <f t="shared" ca="1" si="328"/>
        <v>0.16886501576619217</v>
      </c>
      <c r="F713" s="304">
        <f t="shared" ca="1" si="329"/>
        <v>0.67729682307941563</v>
      </c>
      <c r="G713" s="306">
        <f t="shared" ca="1" si="330"/>
        <v>8.2966061902047592</v>
      </c>
      <c r="H713" s="307">
        <f t="shared" ca="1" si="331"/>
        <v>-126.22399626695127</v>
      </c>
      <c r="I713" s="304">
        <f t="shared" ca="1" si="332"/>
        <v>126.49636717263731</v>
      </c>
      <c r="J713" s="306">
        <f t="shared" ca="1" si="333"/>
        <v>1912.6142538122574</v>
      </c>
      <c r="K713" s="307">
        <f t="shared" ca="1" si="334"/>
        <v>-0.87883509834483908</v>
      </c>
      <c r="L713" s="304">
        <f t="shared" ca="1" si="319"/>
        <v>1912.6144557220484</v>
      </c>
      <c r="M713" s="306">
        <f t="shared" ca="1" si="335"/>
        <v>-1.5051615086846217</v>
      </c>
      <c r="N713" s="304">
        <f t="shared" ca="1" si="336"/>
        <v>-86.239401933172431</v>
      </c>
      <c r="P713" s="310">
        <f t="shared" ca="1" si="337"/>
        <v>23</v>
      </c>
      <c r="Q713" s="304">
        <f t="shared" ca="1" si="338"/>
        <v>0</v>
      </c>
      <c r="R713" s="306">
        <f t="shared" ca="1" si="339"/>
        <v>0</v>
      </c>
      <c r="S713" s="307">
        <f t="shared" ca="1" si="340"/>
        <v>4.2939999999999809</v>
      </c>
      <c r="T713" s="304">
        <f t="shared" ca="1" si="320"/>
        <v>42.124139999999812</v>
      </c>
      <c r="U713" s="311">
        <f t="shared" ca="1" si="321"/>
        <v>0</v>
      </c>
      <c r="V713" s="306">
        <f t="shared" ca="1" si="322"/>
        <v>1.2251076620304058</v>
      </c>
      <c r="W713" s="304">
        <f t="shared" ca="1" si="323"/>
        <v>42.94174937706255</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-0.21152125799811827</v>
      </c>
      <c r="AH713" s="304">
        <f t="shared" ca="1" si="347"/>
        <v>-10.000398121869257</v>
      </c>
    </row>
    <row r="714" spans="1:34" x14ac:dyDescent="0.2">
      <c r="A714" s="347">
        <f t="shared" ca="1" si="325"/>
        <v>1E-4</v>
      </c>
      <c r="B714" s="304">
        <f t="shared" ca="1" si="326"/>
        <v>51.305400000000603</v>
      </c>
      <c r="D714" s="306">
        <f t="shared" ca="1" si="327"/>
        <v>-0.65590375278526647</v>
      </c>
      <c r="E714" s="307">
        <f t="shared" ca="1" si="328"/>
        <v>0.16887460788390563</v>
      </c>
      <c r="F714" s="304">
        <f t="shared" ca="1" si="329"/>
        <v>0.67729488858675058</v>
      </c>
      <c r="G714" s="306">
        <f t="shared" ca="1" si="330"/>
        <v>8.2965405998294806</v>
      </c>
      <c r="H714" s="307">
        <f t="shared" ca="1" si="331"/>
        <v>-126.22397937949049</v>
      </c>
      <c r="I714" s="304">
        <f t="shared" ca="1" si="332"/>
        <v>126.49634601963275</v>
      </c>
      <c r="J714" s="306">
        <f t="shared" ca="1" si="333"/>
        <v>1912.6142538122574</v>
      </c>
      <c r="K714" s="307">
        <f t="shared" ca="1" si="334"/>
        <v>-0.89145749712716116</v>
      </c>
      <c r="L714" s="304">
        <f t="shared" ca="1" si="319"/>
        <v>1912.6144615636176</v>
      </c>
      <c r="M714" s="306">
        <f t="shared" ca="1" si="335"/>
        <v>-1.505162017328064</v>
      </c>
      <c r="N714" s="304">
        <f t="shared" ca="1" si="336"/>
        <v>-86.239431076294949</v>
      </c>
      <c r="P714" s="310">
        <f t="shared" ca="1" si="337"/>
        <v>23</v>
      </c>
      <c r="Q714" s="304">
        <f t="shared" ca="1" si="338"/>
        <v>0</v>
      </c>
      <c r="R714" s="306">
        <f t="shared" ca="1" si="339"/>
        <v>0</v>
      </c>
      <c r="S714" s="307">
        <f t="shared" ca="1" si="340"/>
        <v>4.2939999999999809</v>
      </c>
      <c r="T714" s="304">
        <f t="shared" ca="1" si="320"/>
        <v>42.124139999999812</v>
      </c>
      <c r="U714" s="311">
        <f t="shared" ca="1" si="321"/>
        <v>0</v>
      </c>
      <c r="V714" s="306">
        <f t="shared" ca="1" si="322"/>
        <v>1.225109208411131</v>
      </c>
      <c r="W714" s="304">
        <f t="shared" ca="1" si="323"/>
        <v>42.941789218238299</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-0.21153020919675747</v>
      </c>
      <c r="AH714" s="304">
        <f t="shared" ca="1" si="347"/>
        <v>-10.000407400340647</v>
      </c>
    </row>
    <row r="715" spans="1:34" x14ac:dyDescent="0.2">
      <c r="A715" s="347">
        <f t="shared" ca="1" si="325"/>
        <v>1E-4</v>
      </c>
      <c r="B715" s="304">
        <f t="shared" ca="1" si="326"/>
        <v>51.305500000000606</v>
      </c>
      <c r="D715" s="306">
        <f t="shared" ca="1" si="327"/>
        <v>-0.65589928563610489</v>
      </c>
      <c r="E715" s="307">
        <f t="shared" ca="1" si="328"/>
        <v>0.16888419986225678</v>
      </c>
      <c r="F715" s="304">
        <f t="shared" ca="1" si="329"/>
        <v>0.67729295423846492</v>
      </c>
      <c r="G715" s="306">
        <f t="shared" ca="1" si="330"/>
        <v>8.2964750099009166</v>
      </c>
      <c r="H715" s="307">
        <f t="shared" ca="1" si="331"/>
        <v>-126.22396249107049</v>
      </c>
      <c r="I715" s="304">
        <f t="shared" ca="1" si="332"/>
        <v>126.49632486573309</v>
      </c>
      <c r="J715" s="306">
        <f t="shared" ca="1" si="333"/>
        <v>1912.6142538122574</v>
      </c>
      <c r="K715" s="307">
        <f t="shared" ca="1" si="334"/>
        <v>-0.90407989422068924</v>
      </c>
      <c r="L715" s="304">
        <f t="shared" ca="1" si="319"/>
        <v>1912.6144674884881</v>
      </c>
      <c r="M715" s="306">
        <f t="shared" ca="1" si="335"/>
        <v>-1.5051625259676553</v>
      </c>
      <c r="N715" s="304">
        <f t="shared" ca="1" si="336"/>
        <v>-86.239460219196829</v>
      </c>
      <c r="P715" s="310">
        <f t="shared" ca="1" si="337"/>
        <v>23</v>
      </c>
      <c r="Q715" s="304">
        <f t="shared" ca="1" si="338"/>
        <v>0</v>
      </c>
      <c r="R715" s="306">
        <f t="shared" ca="1" si="339"/>
        <v>0</v>
      </c>
      <c r="S715" s="307">
        <f t="shared" ca="1" si="340"/>
        <v>4.2939999999999809</v>
      </c>
      <c r="T715" s="304">
        <f t="shared" ca="1" si="320"/>
        <v>42.124139999999812</v>
      </c>
      <c r="U715" s="311">
        <f t="shared" ca="1" si="321"/>
        <v>0</v>
      </c>
      <c r="V715" s="306">
        <f t="shared" ca="1" si="322"/>
        <v>1.2251107547936013</v>
      </c>
      <c r="W715" s="304">
        <f t="shared" ca="1" si="323"/>
        <v>42.941829058833626</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-0.21153916026524122</v>
      </c>
      <c r="AH715" s="304">
        <f t="shared" ca="1" si="347"/>
        <v>-10.000416678676872</v>
      </c>
    </row>
    <row r="716" spans="1:34" x14ac:dyDescent="0.2">
      <c r="A716" s="347">
        <f t="shared" ca="1" si="325"/>
        <v>1E-4</v>
      </c>
      <c r="B716" s="304">
        <f t="shared" ca="1" si="326"/>
        <v>51.305600000000609</v>
      </c>
      <c r="D716" s="306">
        <f t="shared" ca="1" si="327"/>
        <v>-0.65589481850691767</v>
      </c>
      <c r="E716" s="307">
        <f t="shared" ca="1" si="328"/>
        <v>0.1688937917012403</v>
      </c>
      <c r="F716" s="304">
        <f t="shared" ca="1" si="329"/>
        <v>0.67729102003455233</v>
      </c>
      <c r="G716" s="306">
        <f t="shared" ca="1" si="330"/>
        <v>8.2964094204190655</v>
      </c>
      <c r="H716" s="307">
        <f t="shared" ca="1" si="331"/>
        <v>-126.22394560169133</v>
      </c>
      <c r="I716" s="304">
        <f t="shared" ca="1" si="332"/>
        <v>126.49630371093832</v>
      </c>
      <c r="J716" s="306">
        <f t="shared" ca="1" si="333"/>
        <v>1912.6142538122574</v>
      </c>
      <c r="K716" s="307">
        <f t="shared" ca="1" si="334"/>
        <v>-0.91670228962532729</v>
      </c>
      <c r="L716" s="304">
        <f t="shared" ca="1" si="319"/>
        <v>1912.6144734966599</v>
      </c>
      <c r="M716" s="306">
        <f t="shared" ca="1" si="335"/>
        <v>-1.5051630346033955</v>
      </c>
      <c r="N716" s="304">
        <f t="shared" ca="1" si="336"/>
        <v>-86.239489361878043</v>
      </c>
      <c r="P716" s="310">
        <f t="shared" ca="1" si="337"/>
        <v>23</v>
      </c>
      <c r="Q716" s="304">
        <f t="shared" ca="1" si="338"/>
        <v>0</v>
      </c>
      <c r="R716" s="306">
        <f t="shared" ca="1" si="339"/>
        <v>0</v>
      </c>
      <c r="S716" s="307">
        <f t="shared" ca="1" si="340"/>
        <v>4.2939999999999809</v>
      </c>
      <c r="T716" s="304">
        <f t="shared" ca="1" si="320"/>
        <v>42.124139999999812</v>
      </c>
      <c r="U716" s="311">
        <f t="shared" ca="1" si="321"/>
        <v>0</v>
      </c>
      <c r="V716" s="306">
        <f t="shared" ca="1" si="322"/>
        <v>1.2251123011778167</v>
      </c>
      <c r="W716" s="304">
        <f t="shared" ca="1" si="323"/>
        <v>42.941868898848554</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-0.2115481112035642</v>
      </c>
      <c r="AH716" s="304">
        <f t="shared" ca="1" si="347"/>
        <v>-10.000425956877926</v>
      </c>
    </row>
    <row r="717" spans="1:34" x14ac:dyDescent="0.2">
      <c r="A717" s="347">
        <f t="shared" ca="1" si="325"/>
        <v>1E-4</v>
      </c>
      <c r="B717" s="304">
        <f t="shared" ca="1" si="326"/>
        <v>51.305700000000613</v>
      </c>
      <c r="D717" s="306">
        <f t="shared" ca="1" si="327"/>
        <v>-0.6558903513977079</v>
      </c>
      <c r="E717" s="307">
        <f t="shared" ca="1" si="328"/>
        <v>0.16890338340085975</v>
      </c>
      <c r="F717" s="304">
        <f t="shared" ca="1" si="329"/>
        <v>0.67728908597501147</v>
      </c>
      <c r="G717" s="306">
        <f t="shared" ca="1" si="330"/>
        <v>8.2963438313839255</v>
      </c>
      <c r="H717" s="307">
        <f t="shared" ca="1" si="331"/>
        <v>-126.22392871135298</v>
      </c>
      <c r="I717" s="304">
        <f t="shared" ca="1" si="332"/>
        <v>126.49628255524848</v>
      </c>
      <c r="J717" s="306">
        <f t="shared" ca="1" si="333"/>
        <v>1912.6142538122574</v>
      </c>
      <c r="K717" s="307">
        <f t="shared" ca="1" si="334"/>
        <v>-0.92932468334097951</v>
      </c>
      <c r="L717" s="304">
        <f t="shared" ca="1" si="319"/>
        <v>1912.614479588133</v>
      </c>
      <c r="M717" s="306">
        <f t="shared" ca="1" si="335"/>
        <v>-1.5051635432352846</v>
      </c>
      <c r="N717" s="304">
        <f t="shared" ca="1" si="336"/>
        <v>-86.239518504338619</v>
      </c>
      <c r="P717" s="310">
        <f t="shared" ca="1" si="337"/>
        <v>23</v>
      </c>
      <c r="Q717" s="304">
        <f t="shared" ca="1" si="338"/>
        <v>0</v>
      </c>
      <c r="R717" s="306">
        <f t="shared" ca="1" si="339"/>
        <v>0</v>
      </c>
      <c r="S717" s="307">
        <f t="shared" ca="1" si="340"/>
        <v>4.2939999999999809</v>
      </c>
      <c r="T717" s="304">
        <f t="shared" ca="1" si="320"/>
        <v>42.124139999999812</v>
      </c>
      <c r="U717" s="311">
        <f t="shared" ca="1" si="321"/>
        <v>0</v>
      </c>
      <c r="V717" s="306">
        <f t="shared" ca="1" si="322"/>
        <v>1.2251138475637768</v>
      </c>
      <c r="W717" s="304">
        <f t="shared" ca="1" si="323"/>
        <v>42.941908738283075</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-0.21155706201173174</v>
      </c>
      <c r="AH717" s="304">
        <f t="shared" ca="1" si="347"/>
        <v>-10.000435234943815</v>
      </c>
    </row>
    <row r="718" spans="1:34" x14ac:dyDescent="0.2">
      <c r="A718" s="347">
        <f t="shared" ca="1" si="325"/>
        <v>1E-4</v>
      </c>
      <c r="B718" s="304">
        <f t="shared" ca="1" si="326"/>
        <v>51.305800000000616</v>
      </c>
      <c r="D718" s="306">
        <f t="shared" ca="1" si="327"/>
        <v>-0.6558858843084755</v>
      </c>
      <c r="E718" s="307">
        <f t="shared" ca="1" si="328"/>
        <v>0.1689129749611169</v>
      </c>
      <c r="F718" s="304">
        <f t="shared" ca="1" si="329"/>
        <v>0.6772871520598378</v>
      </c>
      <c r="G718" s="306">
        <f t="shared" ca="1" si="330"/>
        <v>8.2962782427954949</v>
      </c>
      <c r="H718" s="307">
        <f t="shared" ca="1" si="331"/>
        <v>-126.22391182005549</v>
      </c>
      <c r="I718" s="304">
        <f t="shared" ca="1" si="332"/>
        <v>126.49626139866359</v>
      </c>
      <c r="J718" s="306">
        <f t="shared" ca="1" si="333"/>
        <v>1912.6142538122574</v>
      </c>
      <c r="K718" s="307">
        <f t="shared" ca="1" si="334"/>
        <v>-0.94194707536754996</v>
      </c>
      <c r="L718" s="304">
        <f t="shared" ca="1" si="319"/>
        <v>1912.6144857629074</v>
      </c>
      <c r="M718" s="306">
        <f t="shared" ca="1" si="335"/>
        <v>-1.5051640518633227</v>
      </c>
      <c r="N718" s="304">
        <f t="shared" ca="1" si="336"/>
        <v>-86.239547646578544</v>
      </c>
      <c r="P718" s="310">
        <f t="shared" ca="1" si="337"/>
        <v>23</v>
      </c>
      <c r="Q718" s="304">
        <f t="shared" ca="1" si="338"/>
        <v>0</v>
      </c>
      <c r="R718" s="306">
        <f t="shared" ca="1" si="339"/>
        <v>0</v>
      </c>
      <c r="S718" s="307">
        <f t="shared" ca="1" si="340"/>
        <v>4.2939999999999809</v>
      </c>
      <c r="T718" s="304">
        <f t="shared" ca="1" si="320"/>
        <v>42.124139999999812</v>
      </c>
      <c r="U718" s="311">
        <f t="shared" ca="1" si="321"/>
        <v>0</v>
      </c>
      <c r="V718" s="306">
        <f t="shared" ca="1" si="322"/>
        <v>1.2251153939514825</v>
      </c>
      <c r="W718" s="304">
        <f t="shared" ca="1" si="323"/>
        <v>42.941948577137225</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-0.21156601268974207</v>
      </c>
      <c r="AH718" s="304">
        <f t="shared" ca="1" si="347"/>
        <v>-10.000444512874537</v>
      </c>
    </row>
    <row r="719" spans="1:34" x14ac:dyDescent="0.2">
      <c r="A719" s="347">
        <f t="shared" ca="1" si="325"/>
        <v>1E-4</v>
      </c>
      <c r="B719" s="304">
        <f t="shared" ca="1" si="326"/>
        <v>51.305900000000619</v>
      </c>
      <c r="D719" s="306">
        <f t="shared" ca="1" si="327"/>
        <v>-0.65588141723921933</v>
      </c>
      <c r="E719" s="307">
        <f t="shared" ca="1" si="328"/>
        <v>0.16892256638201886</v>
      </c>
      <c r="F719" s="304">
        <f t="shared" ca="1" si="329"/>
        <v>0.67728521828902666</v>
      </c>
      <c r="G719" s="306">
        <f t="shared" ca="1" si="330"/>
        <v>8.2962126546537718</v>
      </c>
      <c r="H719" s="307">
        <f t="shared" ca="1" si="331"/>
        <v>-126.22389492779885</v>
      </c>
      <c r="I719" s="304">
        <f t="shared" ca="1" si="332"/>
        <v>126.49624024118361</v>
      </c>
      <c r="J719" s="306">
        <f t="shared" ca="1" si="333"/>
        <v>1912.6142538122574</v>
      </c>
      <c r="K719" s="307">
        <f t="shared" ca="1" si="334"/>
        <v>-0.95456946570494272</v>
      </c>
      <c r="L719" s="304">
        <f t="shared" ca="1" si="319"/>
        <v>1912.6144920209829</v>
      </c>
      <c r="M719" s="306">
        <f t="shared" ca="1" si="335"/>
        <v>-1.5051645604875101</v>
      </c>
      <c r="N719" s="304">
        <f t="shared" ca="1" si="336"/>
        <v>-86.239576788597844</v>
      </c>
      <c r="P719" s="310">
        <f t="shared" ca="1" si="337"/>
        <v>23</v>
      </c>
      <c r="Q719" s="304">
        <f t="shared" ca="1" si="338"/>
        <v>0</v>
      </c>
      <c r="R719" s="306">
        <f t="shared" ca="1" si="339"/>
        <v>0</v>
      </c>
      <c r="S719" s="307">
        <f t="shared" ca="1" si="340"/>
        <v>4.2939999999999809</v>
      </c>
      <c r="T719" s="304">
        <f t="shared" ca="1" si="320"/>
        <v>42.124139999999812</v>
      </c>
      <c r="U719" s="311">
        <f t="shared" ca="1" si="321"/>
        <v>0</v>
      </c>
      <c r="V719" s="306">
        <f t="shared" ca="1" si="322"/>
        <v>1.225116940340933</v>
      </c>
      <c r="W719" s="304">
        <f t="shared" ca="1" si="323"/>
        <v>42.941988415410968</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-0.21157496323760583</v>
      </c>
      <c r="AH719" s="304">
        <f t="shared" ca="1" si="347"/>
        <v>-10.000453790670102</v>
      </c>
    </row>
    <row r="720" spans="1:34" x14ac:dyDescent="0.2">
      <c r="A720" s="347">
        <f t="shared" ca="1" si="325"/>
        <v>1E-4</v>
      </c>
      <c r="B720" s="304">
        <f t="shared" ca="1" si="326"/>
        <v>51.306000000000623</v>
      </c>
      <c r="D720" s="306">
        <f t="shared" ca="1" si="327"/>
        <v>-0.65587695018993697</v>
      </c>
      <c r="E720" s="307">
        <f t="shared" ca="1" si="328"/>
        <v>0.16893215766355318</v>
      </c>
      <c r="F720" s="304">
        <f t="shared" ca="1" si="329"/>
        <v>0.67728328466256771</v>
      </c>
      <c r="G720" s="306">
        <f t="shared" ca="1" si="330"/>
        <v>8.2961470669587527</v>
      </c>
      <c r="H720" s="307">
        <f t="shared" ca="1" si="331"/>
        <v>-126.22387803458308</v>
      </c>
      <c r="I720" s="304">
        <f t="shared" ca="1" si="332"/>
        <v>126.49621908280861</v>
      </c>
      <c r="J720" s="306">
        <f t="shared" ca="1" si="333"/>
        <v>1912.6142538122574</v>
      </c>
      <c r="K720" s="307">
        <f t="shared" ca="1" si="334"/>
        <v>-0.96719185435306176</v>
      </c>
      <c r="L720" s="304">
        <f t="shared" ca="1" si="319"/>
        <v>1912.6144983623599</v>
      </c>
      <c r="M720" s="306">
        <f t="shared" ca="1" si="335"/>
        <v>-1.5051650691078464</v>
      </c>
      <c r="N720" s="304">
        <f t="shared" ca="1" si="336"/>
        <v>-86.239605930396479</v>
      </c>
      <c r="P720" s="310">
        <f t="shared" ca="1" si="337"/>
        <v>23</v>
      </c>
      <c r="Q720" s="304">
        <f t="shared" ca="1" si="338"/>
        <v>0</v>
      </c>
      <c r="R720" s="306">
        <f t="shared" ca="1" si="339"/>
        <v>0</v>
      </c>
      <c r="S720" s="307">
        <f t="shared" ca="1" si="340"/>
        <v>4.2939999999999809</v>
      </c>
      <c r="T720" s="304">
        <f t="shared" ca="1" si="320"/>
        <v>42.124139999999812</v>
      </c>
      <c r="U720" s="311">
        <f t="shared" ca="1" si="321"/>
        <v>0</v>
      </c>
      <c r="V720" s="306">
        <f t="shared" ca="1" si="322"/>
        <v>1.2251184867321285</v>
      </c>
      <c r="W720" s="304">
        <f t="shared" ca="1" si="323"/>
        <v>42.942028253104333</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-0.21158391365531237</v>
      </c>
      <c r="AH720" s="304">
        <f t="shared" ca="1" si="347"/>
        <v>-10.000463068330498</v>
      </c>
    </row>
    <row r="721" spans="1:34" x14ac:dyDescent="0.2">
      <c r="A721" s="347">
        <f t="shared" ca="1" si="325"/>
        <v>1E-4</v>
      </c>
      <c r="B721" s="304">
        <f t="shared" ca="1" si="326"/>
        <v>51.306100000000626</v>
      </c>
      <c r="D721" s="306">
        <f t="shared" ca="1" si="327"/>
        <v>-0.65587248316063329</v>
      </c>
      <c r="E721" s="307">
        <f t="shared" ca="1" si="328"/>
        <v>0.16894174880573054</v>
      </c>
      <c r="F721" s="304">
        <f t="shared" ca="1" si="329"/>
        <v>0.67728135118046306</v>
      </c>
      <c r="G721" s="306">
        <f t="shared" ca="1" si="330"/>
        <v>8.2960814797104359</v>
      </c>
      <c r="H721" s="307">
        <f t="shared" ca="1" si="331"/>
        <v>-126.2238611404082</v>
      </c>
      <c r="I721" s="304">
        <f t="shared" ca="1" si="332"/>
        <v>126.49619792353859</v>
      </c>
      <c r="J721" s="306">
        <f t="shared" ca="1" si="333"/>
        <v>1912.6142538122574</v>
      </c>
      <c r="K721" s="307">
        <f t="shared" ca="1" si="334"/>
        <v>-0.97981424131181138</v>
      </c>
      <c r="L721" s="304">
        <f t="shared" ca="1" si="319"/>
        <v>1912.6145047870377</v>
      </c>
      <c r="M721" s="306">
        <f t="shared" ca="1" si="335"/>
        <v>-1.505165577724332</v>
      </c>
      <c r="N721" s="304">
        <f t="shared" ca="1" si="336"/>
        <v>-86.239635071974504</v>
      </c>
      <c r="P721" s="310">
        <f t="shared" ca="1" si="337"/>
        <v>23</v>
      </c>
      <c r="Q721" s="304">
        <f t="shared" ca="1" si="338"/>
        <v>0</v>
      </c>
      <c r="R721" s="306">
        <f t="shared" ca="1" si="339"/>
        <v>0</v>
      </c>
      <c r="S721" s="307">
        <f t="shared" ca="1" si="340"/>
        <v>4.2939999999999809</v>
      </c>
      <c r="T721" s="304">
        <f t="shared" ca="1" si="320"/>
        <v>42.124139999999812</v>
      </c>
      <c r="U721" s="311">
        <f t="shared" ca="1" si="321"/>
        <v>0</v>
      </c>
      <c r="V721" s="306">
        <f t="shared" ca="1" si="322"/>
        <v>1.2251200331250691</v>
      </c>
      <c r="W721" s="304">
        <f t="shared" ca="1" si="323"/>
        <v>42.94206809021734</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-0.2115928639428688</v>
      </c>
      <c r="AH721" s="304">
        <f t="shared" ca="1" si="347"/>
        <v>-10.000472345855734</v>
      </c>
    </row>
    <row r="722" spans="1:34" x14ac:dyDescent="0.2">
      <c r="A722" s="347">
        <f t="shared" ca="1" si="325"/>
        <v>1E-4</v>
      </c>
      <c r="B722" s="304">
        <f t="shared" ca="1" si="326"/>
        <v>51.306200000000629</v>
      </c>
      <c r="D722" s="306">
        <f t="shared" ca="1" si="327"/>
        <v>-0.65586801615130486</v>
      </c>
      <c r="E722" s="307">
        <f t="shared" ca="1" si="328"/>
        <v>0.16895133980855626</v>
      </c>
      <c r="F722" s="304">
        <f t="shared" ca="1" si="329"/>
        <v>0.67727941784270584</v>
      </c>
      <c r="G722" s="306">
        <f t="shared" ca="1" si="330"/>
        <v>8.2960158929088212</v>
      </c>
      <c r="H722" s="307">
        <f t="shared" ca="1" si="331"/>
        <v>-126.22384424527422</v>
      </c>
      <c r="I722" s="304">
        <f t="shared" ca="1" si="332"/>
        <v>126.49617676337353</v>
      </c>
      <c r="J722" s="306">
        <f t="shared" ca="1" si="333"/>
        <v>1912.6142538122574</v>
      </c>
      <c r="K722" s="307">
        <f t="shared" ca="1" si="334"/>
        <v>-0.99243662658109555</v>
      </c>
      <c r="L722" s="304">
        <f t="shared" ca="1" si="319"/>
        <v>1912.6145112950167</v>
      </c>
      <c r="M722" s="306">
        <f t="shared" ca="1" si="335"/>
        <v>-1.5051660863369667</v>
      </c>
      <c r="N722" s="304">
        <f t="shared" ca="1" si="336"/>
        <v>-86.239664213331878</v>
      </c>
      <c r="P722" s="310">
        <f t="shared" ca="1" si="337"/>
        <v>23</v>
      </c>
      <c r="Q722" s="304">
        <f t="shared" ca="1" si="338"/>
        <v>0</v>
      </c>
      <c r="R722" s="306">
        <f t="shared" ca="1" si="339"/>
        <v>0</v>
      </c>
      <c r="S722" s="307">
        <f t="shared" ca="1" si="340"/>
        <v>4.2939999999999809</v>
      </c>
      <c r="T722" s="304">
        <f t="shared" ca="1" si="320"/>
        <v>42.124139999999812</v>
      </c>
      <c r="U722" s="311">
        <f t="shared" ca="1" si="321"/>
        <v>0</v>
      </c>
      <c r="V722" s="306">
        <f t="shared" ca="1" si="322"/>
        <v>1.2251215795197548</v>
      </c>
      <c r="W722" s="304">
        <f t="shared" ca="1" si="323"/>
        <v>42.942107926749962</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-0.2116018141002769</v>
      </c>
      <c r="AH722" s="304">
        <f t="shared" ca="1" si="347"/>
        <v>-10.000481623245815</v>
      </c>
    </row>
    <row r="723" spans="1:34" x14ac:dyDescent="0.2">
      <c r="A723" s="347">
        <f t="shared" ca="1" si="325"/>
        <v>1E-4</v>
      </c>
      <c r="B723" s="304">
        <f t="shared" ca="1" si="326"/>
        <v>51.306300000000633</v>
      </c>
      <c r="D723" s="306">
        <f t="shared" ca="1" si="327"/>
        <v>-0.65586354916195366</v>
      </c>
      <c r="E723" s="307">
        <f t="shared" ca="1" si="328"/>
        <v>0.16896093067202322</v>
      </c>
      <c r="F723" s="304">
        <f t="shared" ca="1" si="329"/>
        <v>0.67727748464929105</v>
      </c>
      <c r="G723" s="306">
        <f t="shared" ca="1" si="330"/>
        <v>8.2959503065539053</v>
      </c>
      <c r="H723" s="307">
        <f t="shared" ca="1" si="331"/>
        <v>-126.22382734918115</v>
      </c>
      <c r="I723" s="304">
        <f t="shared" ca="1" si="332"/>
        <v>126.49615560231348</v>
      </c>
      <c r="J723" s="306">
        <f t="shared" ca="1" si="333"/>
        <v>1912.6142538122574</v>
      </c>
      <c r="K723" s="307">
        <f t="shared" ca="1" si="334"/>
        <v>-1.0050590101608183</v>
      </c>
      <c r="L723" s="304">
        <f t="shared" ca="1" si="319"/>
        <v>1912.6145178862969</v>
      </c>
      <c r="M723" s="306">
        <f t="shared" ca="1" si="335"/>
        <v>-1.5051665949457504</v>
      </c>
      <c r="N723" s="304">
        <f t="shared" ca="1" si="336"/>
        <v>-86.239693354468614</v>
      </c>
      <c r="P723" s="310">
        <f t="shared" ca="1" si="337"/>
        <v>23</v>
      </c>
      <c r="Q723" s="304">
        <f t="shared" ca="1" si="338"/>
        <v>0</v>
      </c>
      <c r="R723" s="306">
        <f t="shared" ca="1" si="339"/>
        <v>0</v>
      </c>
      <c r="S723" s="307">
        <f t="shared" ca="1" si="340"/>
        <v>4.2939999999999809</v>
      </c>
      <c r="T723" s="304">
        <f t="shared" ca="1" si="320"/>
        <v>42.124139999999812</v>
      </c>
      <c r="U723" s="311">
        <f t="shared" ca="1" si="321"/>
        <v>0</v>
      </c>
      <c r="V723" s="306">
        <f t="shared" ca="1" si="322"/>
        <v>1.2251231259161852</v>
      </c>
      <c r="W723" s="304">
        <f t="shared" ca="1" si="323"/>
        <v>42.942147762702227</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-0.21161076412753665</v>
      </c>
      <c r="AH723" s="304">
        <f t="shared" ca="1" si="347"/>
        <v>-10.000490900500735</v>
      </c>
    </row>
    <row r="724" spans="1:34" x14ac:dyDescent="0.2">
      <c r="A724" s="347">
        <f t="shared" ca="1" si="325"/>
        <v>1E-4</v>
      </c>
      <c r="B724" s="304">
        <f t="shared" ca="1" si="326"/>
        <v>51.306400000000636</v>
      </c>
      <c r="D724" s="306">
        <f t="shared" ca="1" si="327"/>
        <v>-0.65585908219258049</v>
      </c>
      <c r="E724" s="307">
        <f t="shared" ca="1" si="328"/>
        <v>0.16897052139613855</v>
      </c>
      <c r="F724" s="304">
        <f t="shared" ca="1" si="329"/>
        <v>0.67727555160021613</v>
      </c>
      <c r="G724" s="306">
        <f t="shared" ca="1" si="330"/>
        <v>8.2958847206456863</v>
      </c>
      <c r="H724" s="307">
        <f t="shared" ca="1" si="331"/>
        <v>-126.22381045212902</v>
      </c>
      <c r="I724" s="304">
        <f t="shared" ca="1" si="332"/>
        <v>126.49613444035843</v>
      </c>
      <c r="J724" s="306">
        <f t="shared" ca="1" si="333"/>
        <v>1912.6142538122574</v>
      </c>
      <c r="K724" s="307">
        <f t="shared" ca="1" si="334"/>
        <v>-1.0176813920508838</v>
      </c>
      <c r="L724" s="304">
        <f t="shared" ca="1" si="319"/>
        <v>1912.6145245608782</v>
      </c>
      <c r="M724" s="306">
        <f t="shared" ca="1" si="335"/>
        <v>-1.5051671035506835</v>
      </c>
      <c r="N724" s="304">
        <f t="shared" ca="1" si="336"/>
        <v>-86.239722495384711</v>
      </c>
      <c r="P724" s="310">
        <f t="shared" ca="1" si="337"/>
        <v>23</v>
      </c>
      <c r="Q724" s="304">
        <f t="shared" ca="1" si="338"/>
        <v>0</v>
      </c>
      <c r="R724" s="306">
        <f t="shared" ca="1" si="339"/>
        <v>0</v>
      </c>
      <c r="S724" s="307">
        <f t="shared" ca="1" si="340"/>
        <v>4.2939999999999809</v>
      </c>
      <c r="T724" s="304">
        <f t="shared" ca="1" si="320"/>
        <v>42.124139999999812</v>
      </c>
      <c r="U724" s="311">
        <f t="shared" ca="1" si="321"/>
        <v>0</v>
      </c>
      <c r="V724" s="306">
        <f t="shared" ca="1" si="322"/>
        <v>1.2251246723143612</v>
      </c>
      <c r="W724" s="304">
        <f t="shared" ca="1" si="323"/>
        <v>42.942187598074149</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-0.21161971402464808</v>
      </c>
      <c r="AH724" s="304">
        <f t="shared" ca="1" si="347"/>
        <v>-10.000500177620498</v>
      </c>
    </row>
    <row r="725" spans="1:34" x14ac:dyDescent="0.2">
      <c r="A725" s="347">
        <f t="shared" ca="1" si="325"/>
        <v>1E-4</v>
      </c>
      <c r="B725" s="304">
        <f t="shared" ca="1" si="326"/>
        <v>51.306500000000639</v>
      </c>
      <c r="D725" s="306">
        <f t="shared" ca="1" si="327"/>
        <v>-0.65585461524318334</v>
      </c>
      <c r="E725" s="307">
        <f t="shared" ca="1" si="328"/>
        <v>0.16898011198090401</v>
      </c>
      <c r="F725" s="304">
        <f t="shared" ca="1" si="329"/>
        <v>0.67727361869547442</v>
      </c>
      <c r="G725" s="306">
        <f t="shared" ca="1" si="330"/>
        <v>8.2958191351841624</v>
      </c>
      <c r="H725" s="307">
        <f t="shared" ca="1" si="331"/>
        <v>-126.22379355411782</v>
      </c>
      <c r="I725" s="304">
        <f t="shared" ca="1" si="332"/>
        <v>126.49611327750843</v>
      </c>
      <c r="J725" s="306">
        <f t="shared" ca="1" si="333"/>
        <v>1912.6142538122574</v>
      </c>
      <c r="K725" s="307">
        <f t="shared" ca="1" si="334"/>
        <v>-1.0303037722511961</v>
      </c>
      <c r="L725" s="304">
        <f t="shared" ca="1" si="319"/>
        <v>1912.6145313187603</v>
      </c>
      <c r="M725" s="306">
        <f t="shared" ca="1" si="335"/>
        <v>-1.5051676121517659</v>
      </c>
      <c r="N725" s="304">
        <f t="shared" ca="1" si="336"/>
        <v>-86.239751636080186</v>
      </c>
      <c r="P725" s="310">
        <f t="shared" ca="1" si="337"/>
        <v>23</v>
      </c>
      <c r="Q725" s="304">
        <f t="shared" ca="1" si="338"/>
        <v>0</v>
      </c>
      <c r="R725" s="306">
        <f t="shared" ca="1" si="339"/>
        <v>0</v>
      </c>
      <c r="S725" s="307">
        <f t="shared" ca="1" si="340"/>
        <v>4.2939999999999809</v>
      </c>
      <c r="T725" s="304">
        <f t="shared" ca="1" si="320"/>
        <v>42.124139999999812</v>
      </c>
      <c r="U725" s="311">
        <f t="shared" ca="1" si="321"/>
        <v>0</v>
      </c>
      <c r="V725" s="306">
        <f t="shared" ca="1" si="322"/>
        <v>1.2251262187142817</v>
      </c>
      <c r="W725" s="304">
        <f t="shared" ca="1" si="323"/>
        <v>42.942227432865728</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-0.21162866379161827</v>
      </c>
      <c r="AH725" s="304">
        <f t="shared" ca="1" si="347"/>
        <v>-10.00050945460511</v>
      </c>
    </row>
    <row r="726" spans="1:34" x14ac:dyDescent="0.2">
      <c r="A726" s="347">
        <f t="shared" ca="1" si="325"/>
        <v>1E-4</v>
      </c>
      <c r="B726" s="304">
        <f t="shared" ca="1" si="326"/>
        <v>51.306600000000643</v>
      </c>
      <c r="D726" s="306">
        <f t="shared" ca="1" si="327"/>
        <v>-0.65585014831376298</v>
      </c>
      <c r="E726" s="307">
        <f t="shared" ca="1" si="328"/>
        <v>0.16898970242631783</v>
      </c>
      <c r="F726" s="304">
        <f t="shared" ca="1" si="329"/>
        <v>0.67727168593506137</v>
      </c>
      <c r="G726" s="306">
        <f t="shared" ca="1" si="330"/>
        <v>8.2957535501693318</v>
      </c>
      <c r="H726" s="307">
        <f t="shared" ca="1" si="331"/>
        <v>-126.22377665514757</v>
      </c>
      <c r="I726" s="304">
        <f t="shared" ca="1" si="332"/>
        <v>126.49609211376344</v>
      </c>
      <c r="J726" s="306">
        <f t="shared" ca="1" si="333"/>
        <v>1912.6142538122574</v>
      </c>
      <c r="K726" s="307">
        <f t="shared" ca="1" si="334"/>
        <v>-1.0429261507616594</v>
      </c>
      <c r="L726" s="304">
        <f t="shared" ca="1" si="319"/>
        <v>1912.6145381599435</v>
      </c>
      <c r="M726" s="306">
        <f t="shared" ca="1" si="335"/>
        <v>-1.5051681207489975</v>
      </c>
      <c r="N726" s="304">
        <f t="shared" ca="1" si="336"/>
        <v>-86.239780776555037</v>
      </c>
      <c r="P726" s="310">
        <f t="shared" ca="1" si="337"/>
        <v>23</v>
      </c>
      <c r="Q726" s="304">
        <f t="shared" ca="1" si="338"/>
        <v>0</v>
      </c>
      <c r="R726" s="306">
        <f t="shared" ca="1" si="339"/>
        <v>0</v>
      </c>
      <c r="S726" s="307">
        <f t="shared" ca="1" si="340"/>
        <v>4.2939999999999809</v>
      </c>
      <c r="T726" s="304">
        <f t="shared" ca="1" si="320"/>
        <v>42.124139999999812</v>
      </c>
      <c r="U726" s="311">
        <f t="shared" ca="1" si="321"/>
        <v>0</v>
      </c>
      <c r="V726" s="306">
        <f t="shared" ca="1" si="322"/>
        <v>1.2251277651159476</v>
      </c>
      <c r="W726" s="304">
        <f t="shared" ca="1" si="323"/>
        <v>42.942267267076964</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-0.21163761342844722</v>
      </c>
      <c r="AH726" s="304">
        <f t="shared" ca="1" si="347"/>
        <v>-10.000518731454569</v>
      </c>
    </row>
    <row r="727" spans="1:34" x14ac:dyDescent="0.2">
      <c r="A727" s="347">
        <f t="shared" ca="1" si="325"/>
        <v>1E-4</v>
      </c>
      <c r="B727" s="304">
        <f t="shared" ca="1" si="326"/>
        <v>51.306700000000646</v>
      </c>
      <c r="D727" s="306">
        <f t="shared" ca="1" si="327"/>
        <v>-0.65584568140431954</v>
      </c>
      <c r="E727" s="307">
        <f t="shared" ca="1" si="328"/>
        <v>0.16899929273238534</v>
      </c>
      <c r="F727" s="304">
        <f t="shared" ca="1" si="329"/>
        <v>0.6772697533189731</v>
      </c>
      <c r="G727" s="306">
        <f t="shared" ca="1" si="330"/>
        <v>8.295687965601191</v>
      </c>
      <c r="H727" s="307">
        <f t="shared" ca="1" si="331"/>
        <v>-126.2237597552183</v>
      </c>
      <c r="I727" s="304">
        <f t="shared" ca="1" si="332"/>
        <v>126.49607094912349</v>
      </c>
      <c r="J727" s="306">
        <f t="shared" ca="1" si="333"/>
        <v>1912.6142538122574</v>
      </c>
      <c r="K727" s="307">
        <f t="shared" ca="1" si="334"/>
        <v>-1.0555485275821777</v>
      </c>
      <c r="L727" s="304">
        <f t="shared" ca="1" si="319"/>
        <v>1912.6145450844276</v>
      </c>
      <c r="M727" s="306">
        <f t="shared" ca="1" si="335"/>
        <v>-1.5051686293423785</v>
      </c>
      <c r="N727" s="304">
        <f t="shared" ca="1" si="336"/>
        <v>-86.23980991680925</v>
      </c>
      <c r="P727" s="310">
        <f t="shared" ca="1" si="337"/>
        <v>23</v>
      </c>
      <c r="Q727" s="304">
        <f t="shared" ca="1" si="338"/>
        <v>0</v>
      </c>
      <c r="R727" s="306">
        <f t="shared" ca="1" si="339"/>
        <v>0</v>
      </c>
      <c r="S727" s="307">
        <f t="shared" ca="1" si="340"/>
        <v>4.2939999999999809</v>
      </c>
      <c r="T727" s="304">
        <f t="shared" ca="1" si="320"/>
        <v>42.124139999999812</v>
      </c>
      <c r="U727" s="311">
        <f t="shared" ca="1" si="321"/>
        <v>0</v>
      </c>
      <c r="V727" s="306">
        <f t="shared" ca="1" si="322"/>
        <v>1.2251293115193582</v>
      </c>
      <c r="W727" s="304">
        <f t="shared" ca="1" si="323"/>
        <v>42.942307100707843</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-0.21164656293512962</v>
      </c>
      <c r="AH727" s="304">
        <f t="shared" ca="1" si="347"/>
        <v>-10.000528008168876</v>
      </c>
    </row>
    <row r="728" spans="1:34" x14ac:dyDescent="0.2">
      <c r="A728" s="347">
        <f t="shared" ca="1" si="325"/>
        <v>1E-4</v>
      </c>
      <c r="B728" s="304">
        <f t="shared" ca="1" si="326"/>
        <v>51.306800000000649</v>
      </c>
      <c r="D728" s="306">
        <f t="shared" ca="1" si="327"/>
        <v>-0.65584121451485311</v>
      </c>
      <c r="E728" s="307">
        <f t="shared" ca="1" si="328"/>
        <v>0.16900888289910121</v>
      </c>
      <c r="F728" s="304">
        <f t="shared" ca="1" si="329"/>
        <v>0.67726782084720338</v>
      </c>
      <c r="G728" s="306">
        <f t="shared" ca="1" si="330"/>
        <v>8.2956223814797401</v>
      </c>
      <c r="H728" s="307">
        <f t="shared" ca="1" si="331"/>
        <v>-126.22374285433001</v>
      </c>
      <c r="I728" s="304">
        <f t="shared" ca="1" si="332"/>
        <v>126.49604978358865</v>
      </c>
      <c r="J728" s="306">
        <f t="shared" ca="1" si="333"/>
        <v>1912.6142538122574</v>
      </c>
      <c r="K728" s="307">
        <f t="shared" ca="1" si="334"/>
        <v>-1.0681709027126551</v>
      </c>
      <c r="L728" s="304">
        <f t="shared" ca="1" si="319"/>
        <v>1912.6145520922128</v>
      </c>
      <c r="M728" s="306">
        <f t="shared" ca="1" si="335"/>
        <v>-1.5051691379319088</v>
      </c>
      <c r="N728" s="304">
        <f t="shared" ca="1" si="336"/>
        <v>-86.23983905684284</v>
      </c>
      <c r="P728" s="310">
        <f t="shared" ca="1" si="337"/>
        <v>23</v>
      </c>
      <c r="Q728" s="304">
        <f t="shared" ca="1" si="338"/>
        <v>0</v>
      </c>
      <c r="R728" s="306">
        <f t="shared" ca="1" si="339"/>
        <v>0</v>
      </c>
      <c r="S728" s="307">
        <f t="shared" ca="1" si="340"/>
        <v>4.2939999999999809</v>
      </c>
      <c r="T728" s="304">
        <f t="shared" ca="1" si="320"/>
        <v>42.124139999999812</v>
      </c>
      <c r="U728" s="311">
        <f t="shared" ca="1" si="321"/>
        <v>0</v>
      </c>
      <c r="V728" s="306">
        <f t="shared" ca="1" si="322"/>
        <v>1.2251308579245137</v>
      </c>
      <c r="W728" s="304">
        <f t="shared" ca="1" si="323"/>
        <v>42.942346933758429</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-0.21165551231166901</v>
      </c>
      <c r="AH728" s="304">
        <f t="shared" ca="1" si="347"/>
        <v>-10.000537284748029</v>
      </c>
    </row>
    <row r="729" spans="1:34" x14ac:dyDescent="0.2">
      <c r="A729" s="347">
        <f t="shared" ca="1" si="325"/>
        <v>1E-4</v>
      </c>
      <c r="B729" s="304">
        <f t="shared" ca="1" si="326"/>
        <v>51.306900000000653</v>
      </c>
      <c r="D729" s="306">
        <f t="shared" ca="1" si="327"/>
        <v>-0.65583674764536493</v>
      </c>
      <c r="E729" s="307">
        <f t="shared" ca="1" si="328"/>
        <v>0.16901847292647787</v>
      </c>
      <c r="F729" s="304">
        <f t="shared" ca="1" si="329"/>
        <v>0.67726588851975156</v>
      </c>
      <c r="G729" s="306">
        <f t="shared" ca="1" si="330"/>
        <v>8.2955567978049753</v>
      </c>
      <c r="H729" s="307">
        <f t="shared" ca="1" si="331"/>
        <v>-126.22372595248272</v>
      </c>
      <c r="I729" s="304">
        <f t="shared" ca="1" si="332"/>
        <v>126.49602861715884</v>
      </c>
      <c r="J729" s="306">
        <f t="shared" ca="1" si="333"/>
        <v>1912.6142538122574</v>
      </c>
      <c r="K729" s="307">
        <f t="shared" ca="1" si="334"/>
        <v>-1.0807932761529957</v>
      </c>
      <c r="L729" s="304">
        <f t="shared" ca="1" si="319"/>
        <v>1912.6145591832985</v>
      </c>
      <c r="M729" s="306">
        <f t="shared" ca="1" si="335"/>
        <v>-1.5051696465175886</v>
      </c>
      <c r="N729" s="304">
        <f t="shared" ca="1" si="336"/>
        <v>-86.239868196655806</v>
      </c>
      <c r="P729" s="310">
        <f t="shared" ca="1" si="337"/>
        <v>23</v>
      </c>
      <c r="Q729" s="304">
        <f t="shared" ca="1" si="338"/>
        <v>0</v>
      </c>
      <c r="R729" s="306">
        <f t="shared" ca="1" si="339"/>
        <v>0</v>
      </c>
      <c r="S729" s="307">
        <f t="shared" ca="1" si="340"/>
        <v>4.2939999999999809</v>
      </c>
      <c r="T729" s="304">
        <f t="shared" ca="1" si="320"/>
        <v>42.124139999999812</v>
      </c>
      <c r="U729" s="311">
        <f t="shared" ca="1" si="321"/>
        <v>0</v>
      </c>
      <c r="V729" s="306">
        <f t="shared" ca="1" si="322"/>
        <v>1.2251324043314145</v>
      </c>
      <c r="W729" s="304">
        <f t="shared" ca="1" si="323"/>
        <v>42.94238676622868</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-0.21166446155807783</v>
      </c>
      <c r="AH729" s="304">
        <f t="shared" ca="1" si="347"/>
        <v>-10.00054656119204</v>
      </c>
    </row>
    <row r="730" spans="1:34" x14ac:dyDescent="0.2">
      <c r="A730" s="347">
        <f t="shared" ca="1" si="325"/>
        <v>1E-4</v>
      </c>
      <c r="B730" s="304">
        <f t="shared" ca="1" si="326"/>
        <v>51.307000000000656</v>
      </c>
      <c r="D730" s="306">
        <f t="shared" ca="1" si="327"/>
        <v>-0.65583228079585243</v>
      </c>
      <c r="E730" s="307">
        <f t="shared" ca="1" si="328"/>
        <v>0.16902806281450644</v>
      </c>
      <c r="F730" s="304">
        <f t="shared" ca="1" si="329"/>
        <v>0.67726395633660774</v>
      </c>
      <c r="G730" s="306">
        <f t="shared" ca="1" si="330"/>
        <v>8.2954912145768951</v>
      </c>
      <c r="H730" s="307">
        <f t="shared" ca="1" si="331"/>
        <v>-126.22370904967644</v>
      </c>
      <c r="I730" s="304">
        <f t="shared" ca="1" si="332"/>
        <v>126.49600744983414</v>
      </c>
      <c r="J730" s="306">
        <f t="shared" ca="1" si="333"/>
        <v>1912.6142538122574</v>
      </c>
      <c r="K730" s="307">
        <f t="shared" ca="1" si="334"/>
        <v>-1.0934156479031036</v>
      </c>
      <c r="L730" s="304">
        <f t="shared" ca="1" si="319"/>
        <v>1912.6145663576854</v>
      </c>
      <c r="M730" s="306">
        <f t="shared" ca="1" si="335"/>
        <v>-1.5051701550994177</v>
      </c>
      <c r="N730" s="304">
        <f t="shared" ca="1" si="336"/>
        <v>-86.239897336248163</v>
      </c>
      <c r="P730" s="310">
        <f t="shared" ca="1" si="337"/>
        <v>23</v>
      </c>
      <c r="Q730" s="304">
        <f t="shared" ca="1" si="338"/>
        <v>0</v>
      </c>
      <c r="R730" s="306">
        <f t="shared" ca="1" si="339"/>
        <v>0</v>
      </c>
      <c r="S730" s="307">
        <f t="shared" ca="1" si="340"/>
        <v>4.2939999999999809</v>
      </c>
      <c r="T730" s="304">
        <f t="shared" ca="1" si="320"/>
        <v>42.124139999999812</v>
      </c>
      <c r="U730" s="311">
        <f t="shared" ca="1" si="321"/>
        <v>0</v>
      </c>
      <c r="V730" s="306">
        <f t="shared" ca="1" si="322"/>
        <v>1.2251339507400598</v>
      </c>
      <c r="W730" s="304">
        <f t="shared" ca="1" si="323"/>
        <v>42.942426598118601</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-0.21167341067434364</v>
      </c>
      <c r="AH730" s="304">
        <f t="shared" ca="1" si="347"/>
        <v>-10.000555837500901</v>
      </c>
    </row>
    <row r="731" spans="1:34" x14ac:dyDescent="0.2">
      <c r="A731" s="347">
        <f t="shared" ca="1" si="325"/>
        <v>1E-4</v>
      </c>
      <c r="B731" s="304">
        <f t="shared" ca="1" si="326"/>
        <v>51.307100000000659</v>
      </c>
      <c r="D731" s="306">
        <f t="shared" ca="1" si="327"/>
        <v>-0.65582781396631862</v>
      </c>
      <c r="E731" s="307">
        <f t="shared" ca="1" si="328"/>
        <v>0.16903765256319225</v>
      </c>
      <c r="F731" s="304">
        <f t="shared" ca="1" si="329"/>
        <v>0.67726202429777105</v>
      </c>
      <c r="G731" s="306">
        <f t="shared" ca="1" si="330"/>
        <v>8.2954256317954993</v>
      </c>
      <c r="H731" s="307">
        <f t="shared" ca="1" si="331"/>
        <v>-126.22369214591119</v>
      </c>
      <c r="I731" s="304">
        <f t="shared" ca="1" si="332"/>
        <v>126.49598628161453</v>
      </c>
      <c r="J731" s="306">
        <f t="shared" ca="1" si="333"/>
        <v>1912.6142538122574</v>
      </c>
      <c r="K731" s="307">
        <f t="shared" ca="1" si="334"/>
        <v>-1.106038017962883</v>
      </c>
      <c r="L731" s="304">
        <f t="shared" ca="1" si="319"/>
        <v>1912.614573615373</v>
      </c>
      <c r="M731" s="306">
        <f t="shared" ca="1" si="335"/>
        <v>-1.505170663677396</v>
      </c>
      <c r="N731" s="304">
        <f t="shared" ca="1" si="336"/>
        <v>-86.239926475619868</v>
      </c>
      <c r="P731" s="310">
        <f t="shared" ca="1" si="337"/>
        <v>23</v>
      </c>
      <c r="Q731" s="304">
        <f t="shared" ca="1" si="338"/>
        <v>0</v>
      </c>
      <c r="R731" s="306">
        <f t="shared" ca="1" si="339"/>
        <v>0</v>
      </c>
      <c r="S731" s="307">
        <f t="shared" ca="1" si="340"/>
        <v>4.2939999999999809</v>
      </c>
      <c r="T731" s="304">
        <f t="shared" ca="1" si="320"/>
        <v>42.124139999999812</v>
      </c>
      <c r="U731" s="311">
        <f t="shared" ca="1" si="321"/>
        <v>0</v>
      </c>
      <c r="V731" s="306">
        <f t="shared" ca="1" si="322"/>
        <v>1.2251354971504504</v>
      </c>
      <c r="W731" s="304">
        <f t="shared" ca="1" si="323"/>
        <v>42.942466429428229</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-0.21168235966047177</v>
      </c>
      <c r="AH731" s="304">
        <f t="shared" ca="1" si="347"/>
        <v>-10.000565113674615</v>
      </c>
    </row>
    <row r="732" spans="1:34" x14ac:dyDescent="0.2">
      <c r="A732" s="347">
        <f t="shared" ca="1" si="325"/>
        <v>1E-4</v>
      </c>
      <c r="B732" s="304">
        <f t="shared" ca="1" si="326"/>
        <v>51.307200000000662</v>
      </c>
      <c r="D732" s="306">
        <f t="shared" ca="1" si="327"/>
        <v>-0.65582334715676383</v>
      </c>
      <c r="E732" s="307">
        <f t="shared" ca="1" si="328"/>
        <v>0.16904724217253886</v>
      </c>
      <c r="F732" s="304">
        <f t="shared" ca="1" si="329"/>
        <v>0.67726009240323781</v>
      </c>
      <c r="G732" s="306">
        <f t="shared" ca="1" si="330"/>
        <v>8.2953600494607844</v>
      </c>
      <c r="H732" s="307">
        <f t="shared" ca="1" si="331"/>
        <v>-126.22367524118697</v>
      </c>
      <c r="I732" s="304">
        <f t="shared" ca="1" si="332"/>
        <v>126.49596511250003</v>
      </c>
      <c r="J732" s="306">
        <f t="shared" ca="1" si="333"/>
        <v>1912.6142538122574</v>
      </c>
      <c r="K732" s="307">
        <f t="shared" ca="1" si="334"/>
        <v>-1.118660386332238</v>
      </c>
      <c r="L732" s="304">
        <f t="shared" ca="1" si="319"/>
        <v>1912.6145809563614</v>
      </c>
      <c r="M732" s="306">
        <f t="shared" ca="1" si="335"/>
        <v>-1.5051711722515242</v>
      </c>
      <c r="N732" s="304">
        <f t="shared" ca="1" si="336"/>
        <v>-86.239955614770977</v>
      </c>
      <c r="P732" s="310">
        <f t="shared" ca="1" si="337"/>
        <v>23</v>
      </c>
      <c r="Q732" s="304">
        <f t="shared" ca="1" si="338"/>
        <v>0</v>
      </c>
      <c r="R732" s="306">
        <f t="shared" ca="1" si="339"/>
        <v>0</v>
      </c>
      <c r="S732" s="307">
        <f t="shared" ca="1" si="340"/>
        <v>4.2939999999999809</v>
      </c>
      <c r="T732" s="304">
        <f t="shared" ca="1" si="320"/>
        <v>42.124139999999812</v>
      </c>
      <c r="U732" s="311">
        <f t="shared" ca="1" si="321"/>
        <v>0</v>
      </c>
      <c r="V732" s="306">
        <f t="shared" ca="1" si="322"/>
        <v>1.2251370435625859</v>
      </c>
      <c r="W732" s="304">
        <f t="shared" ca="1" si="323"/>
        <v>42.942506260157543</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-0.21169130851646756</v>
      </c>
      <c r="AH732" s="304">
        <f t="shared" ca="1" si="347"/>
        <v>-10.000574389713186</v>
      </c>
    </row>
    <row r="733" spans="1:34" x14ac:dyDescent="0.2">
      <c r="A733" s="347">
        <f t="shared" ca="1" si="325"/>
        <v>1E-4</v>
      </c>
      <c r="B733" s="304">
        <f t="shared" ca="1" si="326"/>
        <v>51.307300000000666</v>
      </c>
      <c r="D733" s="306">
        <f t="shared" ca="1" si="327"/>
        <v>-0.65581888036718405</v>
      </c>
      <c r="E733" s="307">
        <f t="shared" ca="1" si="328"/>
        <v>0.16905683164254448</v>
      </c>
      <c r="F733" s="304">
        <f t="shared" ca="1" si="329"/>
        <v>0.67725816065299826</v>
      </c>
      <c r="G733" s="306">
        <f t="shared" ca="1" si="330"/>
        <v>8.2952944675727469</v>
      </c>
      <c r="H733" s="307">
        <f t="shared" ca="1" si="331"/>
        <v>-126.2236583355038</v>
      </c>
      <c r="I733" s="304">
        <f t="shared" ca="1" si="332"/>
        <v>126.49594394249067</v>
      </c>
      <c r="J733" s="306">
        <f t="shared" ca="1" si="333"/>
        <v>1912.6142538122574</v>
      </c>
      <c r="K733" s="307">
        <f t="shared" ca="1" si="334"/>
        <v>-1.1312827530110725</v>
      </c>
      <c r="L733" s="304">
        <f t="shared" ca="1" si="319"/>
        <v>1912.6145883806505</v>
      </c>
      <c r="M733" s="306">
        <f t="shared" ca="1" si="335"/>
        <v>-1.5051716808218019</v>
      </c>
      <c r="N733" s="304">
        <f t="shared" ca="1" si="336"/>
        <v>-86.239984753701478</v>
      </c>
      <c r="P733" s="310">
        <f t="shared" ca="1" si="337"/>
        <v>23</v>
      </c>
      <c r="Q733" s="304">
        <f t="shared" ca="1" si="338"/>
        <v>0</v>
      </c>
      <c r="R733" s="306">
        <f t="shared" ca="1" si="339"/>
        <v>0</v>
      </c>
      <c r="S733" s="307">
        <f t="shared" ca="1" si="340"/>
        <v>4.2939999999999809</v>
      </c>
      <c r="T733" s="304">
        <f t="shared" ca="1" si="320"/>
        <v>42.124139999999812</v>
      </c>
      <c r="U733" s="311">
        <f t="shared" ca="1" si="321"/>
        <v>0</v>
      </c>
      <c r="V733" s="306">
        <f t="shared" ca="1" si="322"/>
        <v>1.2251385899764666</v>
      </c>
      <c r="W733" s="304">
        <f t="shared" ca="1" si="323"/>
        <v>42.942546090306585</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-0.21170025724232566</v>
      </c>
      <c r="AH733" s="304">
        <f t="shared" ca="1" si="347"/>
        <v>-10.000583665616613</v>
      </c>
    </row>
    <row r="734" spans="1:34" x14ac:dyDescent="0.2">
      <c r="A734" s="347">
        <f t="shared" ca="1" si="325"/>
        <v>1E-4</v>
      </c>
      <c r="B734" s="304">
        <f t="shared" ca="1" si="326"/>
        <v>51.307400000000669</v>
      </c>
      <c r="D734" s="306">
        <f t="shared" ca="1" si="327"/>
        <v>-0.65581441359758208</v>
      </c>
      <c r="E734" s="307">
        <f t="shared" ca="1" si="328"/>
        <v>0.16906642097321622</v>
      </c>
      <c r="F734" s="304">
        <f t="shared" ca="1" si="329"/>
        <v>0.67725622904705218</v>
      </c>
      <c r="G734" s="306">
        <f t="shared" ca="1" si="330"/>
        <v>8.2952288861313868</v>
      </c>
      <c r="H734" s="307">
        <f t="shared" ca="1" si="331"/>
        <v>-126.2236414288617</v>
      </c>
      <c r="I734" s="304">
        <f t="shared" ca="1" si="332"/>
        <v>126.49592277158644</v>
      </c>
      <c r="J734" s="306">
        <f t="shared" ca="1" si="333"/>
        <v>1912.6142538122574</v>
      </c>
      <c r="K734" s="307">
        <f t="shared" ca="1" si="334"/>
        <v>-1.1439051179992907</v>
      </c>
      <c r="L734" s="304">
        <f t="shared" ca="1" si="319"/>
        <v>1912.6145958882405</v>
      </c>
      <c r="M734" s="306">
        <f t="shared" ca="1" si="335"/>
        <v>-1.5051721893882288</v>
      </c>
      <c r="N734" s="304">
        <f t="shared" ca="1" si="336"/>
        <v>-86.240013892411341</v>
      </c>
      <c r="P734" s="310">
        <f t="shared" ca="1" si="337"/>
        <v>23</v>
      </c>
      <c r="Q734" s="304">
        <f t="shared" ca="1" si="338"/>
        <v>0</v>
      </c>
      <c r="R734" s="306">
        <f t="shared" ca="1" si="339"/>
        <v>0</v>
      </c>
      <c r="S734" s="307">
        <f t="shared" ca="1" si="340"/>
        <v>4.2939999999999809</v>
      </c>
      <c r="T734" s="304">
        <f t="shared" ca="1" si="320"/>
        <v>42.124139999999812</v>
      </c>
      <c r="U734" s="311">
        <f t="shared" ca="1" si="321"/>
        <v>0</v>
      </c>
      <c r="V734" s="306">
        <f t="shared" ca="1" si="322"/>
        <v>1.2251401363920917</v>
      </c>
      <c r="W734" s="304">
        <f t="shared" ca="1" si="323"/>
        <v>42.942585919875313</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-0.21170920583805852</v>
      </c>
      <c r="AH734" s="304">
        <f t="shared" ca="1" si="347"/>
        <v>-10.000592941384904</v>
      </c>
    </row>
    <row r="735" spans="1:34" x14ac:dyDescent="0.2">
      <c r="A735" s="347">
        <f t="shared" ca="1" si="325"/>
        <v>1E-4</v>
      </c>
      <c r="B735" s="304">
        <f t="shared" ca="1" si="326"/>
        <v>51.307500000000672</v>
      </c>
      <c r="D735" s="306">
        <f t="shared" ca="1" si="327"/>
        <v>-0.65580994684796001</v>
      </c>
      <c r="E735" s="307">
        <f t="shared" ca="1" si="328"/>
        <v>0.16907601016454699</v>
      </c>
      <c r="F735" s="304">
        <f t="shared" ca="1" si="329"/>
        <v>0.67725429758539457</v>
      </c>
      <c r="G735" s="306">
        <f t="shared" ca="1" si="330"/>
        <v>8.2951633051367022</v>
      </c>
      <c r="H735" s="307">
        <f t="shared" ca="1" si="331"/>
        <v>-126.22362452126067</v>
      </c>
      <c r="I735" s="304">
        <f t="shared" ca="1" si="332"/>
        <v>126.49590159978736</v>
      </c>
      <c r="J735" s="306">
        <f t="shared" ca="1" si="333"/>
        <v>1912.6142538122574</v>
      </c>
      <c r="K735" s="307">
        <f t="shared" ca="1" si="334"/>
        <v>-1.1565274812967969</v>
      </c>
      <c r="L735" s="304">
        <f t="shared" ca="1" si="319"/>
        <v>1912.6146034791309</v>
      </c>
      <c r="M735" s="306">
        <f t="shared" ca="1" si="335"/>
        <v>-1.5051726979508055</v>
      </c>
      <c r="N735" s="304">
        <f t="shared" ca="1" si="336"/>
        <v>-86.240043030900608</v>
      </c>
      <c r="P735" s="310">
        <f t="shared" ca="1" si="337"/>
        <v>23</v>
      </c>
      <c r="Q735" s="304">
        <f t="shared" ca="1" si="338"/>
        <v>0</v>
      </c>
      <c r="R735" s="306">
        <f t="shared" ca="1" si="339"/>
        <v>0</v>
      </c>
      <c r="S735" s="307">
        <f t="shared" ca="1" si="340"/>
        <v>4.2939999999999809</v>
      </c>
      <c r="T735" s="304">
        <f t="shared" ca="1" si="320"/>
        <v>42.124139999999812</v>
      </c>
      <c r="U735" s="311">
        <f t="shared" ca="1" si="321"/>
        <v>0</v>
      </c>
      <c r="V735" s="306">
        <f t="shared" ca="1" si="322"/>
        <v>1.2251416828094619</v>
      </c>
      <c r="W735" s="304">
        <f t="shared" ca="1" si="323"/>
        <v>42.942625748863755</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-0.21171815430365548</v>
      </c>
      <c r="AH735" s="304">
        <f t="shared" ca="1" si="347"/>
        <v>-10.000602217018049</v>
      </c>
    </row>
    <row r="736" spans="1:34" x14ac:dyDescent="0.2">
      <c r="A736" s="347">
        <f t="shared" ca="1" si="325"/>
        <v>1E-4</v>
      </c>
      <c r="B736" s="304">
        <f t="shared" ca="1" si="326"/>
        <v>51.307600000000676</v>
      </c>
      <c r="D736" s="306">
        <f t="shared" ca="1" si="327"/>
        <v>-0.65580548011831441</v>
      </c>
      <c r="E736" s="307">
        <f t="shared" ca="1" si="328"/>
        <v>0.16908559921654209</v>
      </c>
      <c r="F736" s="304">
        <f t="shared" ca="1" si="329"/>
        <v>0.67725236626801832</v>
      </c>
      <c r="G736" s="306">
        <f t="shared" ca="1" si="330"/>
        <v>8.2950977245886897</v>
      </c>
      <c r="H736" s="307">
        <f t="shared" ca="1" si="331"/>
        <v>-126.22360761270075</v>
      </c>
      <c r="I736" s="304">
        <f t="shared" ca="1" si="332"/>
        <v>126.49588042709345</v>
      </c>
      <c r="J736" s="306">
        <f t="shared" ca="1" si="333"/>
        <v>1912.6142538122574</v>
      </c>
      <c r="K736" s="307">
        <f t="shared" ca="1" si="334"/>
        <v>-1.169149842903495</v>
      </c>
      <c r="L736" s="304">
        <f t="shared" ca="1" si="319"/>
        <v>1912.6146111533219</v>
      </c>
      <c r="M736" s="306">
        <f t="shared" ca="1" si="335"/>
        <v>-1.5051732065095318</v>
      </c>
      <c r="N736" s="304">
        <f t="shared" ca="1" si="336"/>
        <v>-86.240072169169267</v>
      </c>
      <c r="P736" s="310">
        <f t="shared" ca="1" si="337"/>
        <v>23</v>
      </c>
      <c r="Q736" s="304">
        <f t="shared" ca="1" si="338"/>
        <v>0</v>
      </c>
      <c r="R736" s="306">
        <f t="shared" ca="1" si="339"/>
        <v>0</v>
      </c>
      <c r="S736" s="307">
        <f t="shared" ca="1" si="340"/>
        <v>4.2939999999999809</v>
      </c>
      <c r="T736" s="304">
        <f t="shared" ca="1" si="320"/>
        <v>42.124139999999812</v>
      </c>
      <c r="U736" s="311">
        <f t="shared" ca="1" si="321"/>
        <v>0</v>
      </c>
      <c r="V736" s="306">
        <f t="shared" ca="1" si="322"/>
        <v>1.2251432292285773</v>
      </c>
      <c r="W736" s="304">
        <f t="shared" ca="1" si="323"/>
        <v>42.942665577271953</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-0.21172710263912187</v>
      </c>
      <c r="AH736" s="304">
        <f t="shared" ca="1" si="347"/>
        <v>-10.000611492516056</v>
      </c>
    </row>
    <row r="737" spans="1:34" x14ac:dyDescent="0.2">
      <c r="A737" s="347">
        <f t="shared" ca="1" si="325"/>
        <v>1E-4</v>
      </c>
      <c r="B737" s="304">
        <f t="shared" ca="1" si="326"/>
        <v>51.307700000000679</v>
      </c>
      <c r="D737" s="306">
        <f t="shared" ca="1" si="327"/>
        <v>-0.65580101340864794</v>
      </c>
      <c r="E737" s="307">
        <f t="shared" ca="1" si="328"/>
        <v>0.16909518812921398</v>
      </c>
      <c r="F737" s="304">
        <f t="shared" ca="1" si="329"/>
        <v>0.677250435094924</v>
      </c>
      <c r="G737" s="306">
        <f t="shared" ca="1" si="330"/>
        <v>8.2950321444873492</v>
      </c>
      <c r="H737" s="307">
        <f t="shared" ca="1" si="331"/>
        <v>-126.22359070318193</v>
      </c>
      <c r="I737" s="304">
        <f t="shared" ca="1" si="332"/>
        <v>126.49585925350472</v>
      </c>
      <c r="J737" s="306">
        <f t="shared" ca="1" si="333"/>
        <v>1912.6142538122574</v>
      </c>
      <c r="K737" s="307">
        <f t="shared" ca="1" si="334"/>
        <v>-1.1817722028192892</v>
      </c>
      <c r="L737" s="304">
        <f t="shared" ca="1" si="319"/>
        <v>1912.6146189108138</v>
      </c>
      <c r="M737" s="306">
        <f t="shared" ca="1" si="335"/>
        <v>-1.5051737150644078</v>
      </c>
      <c r="N737" s="304">
        <f t="shared" ca="1" si="336"/>
        <v>-86.240101307217301</v>
      </c>
      <c r="P737" s="310">
        <f t="shared" ca="1" si="337"/>
        <v>23</v>
      </c>
      <c r="Q737" s="304">
        <f t="shared" ca="1" si="338"/>
        <v>0</v>
      </c>
      <c r="R737" s="306">
        <f t="shared" ca="1" si="339"/>
        <v>0</v>
      </c>
      <c r="S737" s="307">
        <f t="shared" ca="1" si="340"/>
        <v>4.2939999999999809</v>
      </c>
      <c r="T737" s="304">
        <f t="shared" ca="1" si="320"/>
        <v>42.124139999999812</v>
      </c>
      <c r="U737" s="311">
        <f t="shared" ca="1" si="321"/>
        <v>0</v>
      </c>
      <c r="V737" s="306">
        <f t="shared" ca="1" si="322"/>
        <v>1.2251447756494376</v>
      </c>
      <c r="W737" s="304">
        <f t="shared" ca="1" si="323"/>
        <v>42.942705405099858</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-0.21173605084446656</v>
      </c>
      <c r="AH737" s="304">
        <f t="shared" ca="1" si="347"/>
        <v>-10.000620767878933</v>
      </c>
    </row>
    <row r="738" spans="1:34" x14ac:dyDescent="0.2">
      <c r="A738" s="347">
        <f t="shared" ca="1" si="325"/>
        <v>1E-4</v>
      </c>
      <c r="B738" s="304">
        <f t="shared" ca="1" si="326"/>
        <v>51.307800000000682</v>
      </c>
      <c r="D738" s="306">
        <f t="shared" ca="1" si="327"/>
        <v>-0.65579654671895837</v>
      </c>
      <c r="E738" s="307">
        <f t="shared" ca="1" si="328"/>
        <v>0.16910477690254666</v>
      </c>
      <c r="F738" s="304">
        <f t="shared" ca="1" si="329"/>
        <v>0.6772485040661006</v>
      </c>
      <c r="G738" s="306">
        <f t="shared" ca="1" si="330"/>
        <v>8.2949665648326771</v>
      </c>
      <c r="H738" s="307">
        <f t="shared" ca="1" si="331"/>
        <v>-126.22357379270423</v>
      </c>
      <c r="I738" s="304">
        <f t="shared" ca="1" si="332"/>
        <v>126.49583807902117</v>
      </c>
      <c r="J738" s="306">
        <f t="shared" ca="1" si="333"/>
        <v>1912.6142538122574</v>
      </c>
      <c r="K738" s="307">
        <f t="shared" ca="1" si="334"/>
        <v>-1.1943945610440836</v>
      </c>
      <c r="L738" s="304">
        <f t="shared" ca="1" si="319"/>
        <v>1912.614626751606</v>
      </c>
      <c r="M738" s="306">
        <f t="shared" ca="1" si="335"/>
        <v>-1.5051742236154335</v>
      </c>
      <c r="N738" s="304">
        <f t="shared" ca="1" si="336"/>
        <v>-86.240130445044741</v>
      </c>
      <c r="P738" s="310">
        <f t="shared" ca="1" si="337"/>
        <v>23</v>
      </c>
      <c r="Q738" s="304">
        <f t="shared" ca="1" si="338"/>
        <v>0</v>
      </c>
      <c r="R738" s="306">
        <f t="shared" ca="1" si="339"/>
        <v>0</v>
      </c>
      <c r="S738" s="307">
        <f t="shared" ca="1" si="340"/>
        <v>4.2939999999999809</v>
      </c>
      <c r="T738" s="304">
        <f t="shared" ca="1" si="320"/>
        <v>42.124139999999812</v>
      </c>
      <c r="U738" s="311">
        <f t="shared" ca="1" si="321"/>
        <v>0</v>
      </c>
      <c r="V738" s="306">
        <f t="shared" ca="1" si="322"/>
        <v>1.2251463220720424</v>
      </c>
      <c r="W738" s="304">
        <f t="shared" ca="1" si="323"/>
        <v>42.942745232347491</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-0.21174499891968246</v>
      </c>
      <c r="AH738" s="304">
        <f t="shared" ca="1" si="347"/>
        <v>-10.000630043106671</v>
      </c>
    </row>
    <row r="739" spans="1:34" x14ac:dyDescent="0.2">
      <c r="A739" s="347">
        <f t="shared" ca="1" si="325"/>
        <v>1E-4</v>
      </c>
      <c r="B739" s="304">
        <f t="shared" ca="1" si="326"/>
        <v>51.307900000000686</v>
      </c>
      <c r="D739" s="306">
        <f t="shared" ca="1" si="327"/>
        <v>-0.65579208004924627</v>
      </c>
      <c r="E739" s="307">
        <f t="shared" ca="1" si="328"/>
        <v>0.16911436553654902</v>
      </c>
      <c r="F739" s="304">
        <f t="shared" ca="1" si="329"/>
        <v>0.67724657318154557</v>
      </c>
      <c r="G739" s="306">
        <f t="shared" ca="1" si="330"/>
        <v>8.2949009856246718</v>
      </c>
      <c r="H739" s="307">
        <f t="shared" ca="1" si="331"/>
        <v>-126.22355688126767</v>
      </c>
      <c r="I739" s="304">
        <f t="shared" ca="1" si="332"/>
        <v>126.49581690364283</v>
      </c>
      <c r="J739" s="306">
        <f t="shared" ca="1" si="333"/>
        <v>1912.6142538122574</v>
      </c>
      <c r="K739" s="307">
        <f t="shared" ca="1" si="334"/>
        <v>-1.2070169175777823</v>
      </c>
      <c r="L739" s="304">
        <f t="shared" ca="1" si="319"/>
        <v>1912.6146346756989</v>
      </c>
      <c r="M739" s="306">
        <f t="shared" ca="1" si="335"/>
        <v>-1.5051747321626088</v>
      </c>
      <c r="N739" s="304">
        <f t="shared" ca="1" si="336"/>
        <v>-86.240159582651572</v>
      </c>
      <c r="P739" s="310">
        <f t="shared" ca="1" si="337"/>
        <v>23</v>
      </c>
      <c r="Q739" s="304">
        <f t="shared" ca="1" si="338"/>
        <v>0</v>
      </c>
      <c r="R739" s="306">
        <f t="shared" ca="1" si="339"/>
        <v>0</v>
      </c>
      <c r="S739" s="307">
        <f t="shared" ca="1" si="340"/>
        <v>4.2939999999999809</v>
      </c>
      <c r="T739" s="304">
        <f t="shared" ca="1" si="320"/>
        <v>42.124139999999812</v>
      </c>
      <c r="U739" s="311">
        <f t="shared" ca="1" si="321"/>
        <v>0</v>
      </c>
      <c r="V739" s="306">
        <f t="shared" ca="1" si="322"/>
        <v>1.2251478684963923</v>
      </c>
      <c r="W739" s="304">
        <f t="shared" ca="1" si="323"/>
        <v>42.942785059014881</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-0.21175394686477134</v>
      </c>
      <c r="AH739" s="304">
        <f t="shared" ca="1" si="347"/>
        <v>-10.000639318199275</v>
      </c>
    </row>
    <row r="740" spans="1:34" x14ac:dyDescent="0.2">
      <c r="A740" s="347">
        <f t="shared" ca="1" si="325"/>
        <v>1E-4</v>
      </c>
      <c r="B740" s="304">
        <f t="shared" ca="1" si="326"/>
        <v>51.308000000000689</v>
      </c>
      <c r="D740" s="306">
        <f t="shared" ca="1" si="327"/>
        <v>-0.65578761339951419</v>
      </c>
      <c r="E740" s="307">
        <f t="shared" ca="1" si="328"/>
        <v>0.1691239540312246</v>
      </c>
      <c r="F740" s="304">
        <f t="shared" ca="1" si="329"/>
        <v>0.67724464244125726</v>
      </c>
      <c r="G740" s="306">
        <f t="shared" ca="1" si="330"/>
        <v>8.2948354068633314</v>
      </c>
      <c r="H740" s="307">
        <f t="shared" ca="1" si="331"/>
        <v>-126.22353996887226</v>
      </c>
      <c r="I740" s="304">
        <f t="shared" ca="1" si="332"/>
        <v>126.49579572736971</v>
      </c>
      <c r="J740" s="306">
        <f t="shared" ca="1" si="333"/>
        <v>1912.6142538122574</v>
      </c>
      <c r="K740" s="307">
        <f t="shared" ca="1" si="334"/>
        <v>-1.2196392724202894</v>
      </c>
      <c r="L740" s="304">
        <f t="shared" ca="1" si="319"/>
        <v>1912.6146426830924</v>
      </c>
      <c r="M740" s="306">
        <f t="shared" ca="1" si="335"/>
        <v>-1.5051752407059338</v>
      </c>
      <c r="N740" s="304">
        <f t="shared" ca="1" si="336"/>
        <v>-86.240188720037793</v>
      </c>
      <c r="P740" s="310">
        <f t="shared" ca="1" si="337"/>
        <v>23</v>
      </c>
      <c r="Q740" s="304">
        <f t="shared" ca="1" si="338"/>
        <v>0</v>
      </c>
      <c r="R740" s="306">
        <f t="shared" ca="1" si="339"/>
        <v>0</v>
      </c>
      <c r="S740" s="307">
        <f t="shared" ca="1" si="340"/>
        <v>4.2939999999999809</v>
      </c>
      <c r="T740" s="304">
        <f t="shared" ca="1" si="320"/>
        <v>42.124139999999812</v>
      </c>
      <c r="U740" s="311">
        <f t="shared" ca="1" si="321"/>
        <v>0</v>
      </c>
      <c r="V740" s="306">
        <f t="shared" ca="1" si="322"/>
        <v>1.2251494149224871</v>
      </c>
      <c r="W740" s="304">
        <f t="shared" ca="1" si="323"/>
        <v>42.942824885102013</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-0.21176289467973675</v>
      </c>
      <c r="AH740" s="304">
        <f t="shared" ca="1" si="347"/>
        <v>-10.000648593156747</v>
      </c>
    </row>
    <row r="741" spans="1:34" x14ac:dyDescent="0.2">
      <c r="A741" s="347">
        <f t="shared" ca="1" si="325"/>
        <v>1E-4</v>
      </c>
      <c r="B741" s="304">
        <f t="shared" ca="1" si="326"/>
        <v>51.308100000000692</v>
      </c>
      <c r="D741" s="306">
        <f t="shared" ca="1" si="327"/>
        <v>-0.65578314676976057</v>
      </c>
      <c r="E741" s="307">
        <f t="shared" ca="1" si="328"/>
        <v>0.16913354238657341</v>
      </c>
      <c r="F741" s="304">
        <f t="shared" ca="1" si="329"/>
        <v>0.67724271184522922</v>
      </c>
      <c r="G741" s="306">
        <f t="shared" ca="1" si="330"/>
        <v>8.2947698285486542</v>
      </c>
      <c r="H741" s="307">
        <f t="shared" ca="1" si="331"/>
        <v>-126.22352305551802</v>
      </c>
      <c r="I741" s="304">
        <f t="shared" ca="1" si="332"/>
        <v>126.49577455020183</v>
      </c>
      <c r="J741" s="306">
        <f t="shared" ca="1" si="333"/>
        <v>1912.6142538122574</v>
      </c>
      <c r="K741" s="307">
        <f t="shared" ca="1" si="334"/>
        <v>-1.2322616255715089</v>
      </c>
      <c r="L741" s="304">
        <f t="shared" ca="1" si="319"/>
        <v>1912.614650773786</v>
      </c>
      <c r="M741" s="306">
        <f t="shared" ca="1" si="335"/>
        <v>-1.5051757492454088</v>
      </c>
      <c r="N741" s="304">
        <f t="shared" ca="1" si="336"/>
        <v>-86.240217857203433</v>
      </c>
      <c r="P741" s="310">
        <f t="shared" ca="1" si="337"/>
        <v>23</v>
      </c>
      <c r="Q741" s="304">
        <f t="shared" ca="1" si="338"/>
        <v>0</v>
      </c>
      <c r="R741" s="306">
        <f t="shared" ca="1" si="339"/>
        <v>0</v>
      </c>
      <c r="S741" s="307">
        <f t="shared" ca="1" si="340"/>
        <v>4.2939999999999809</v>
      </c>
      <c r="T741" s="304">
        <f t="shared" ca="1" si="320"/>
        <v>42.124139999999812</v>
      </c>
      <c r="U741" s="311">
        <f t="shared" ca="1" si="321"/>
        <v>0</v>
      </c>
      <c r="V741" s="306">
        <f t="shared" ca="1" si="322"/>
        <v>1.2251509613503269</v>
      </c>
      <c r="W741" s="304">
        <f t="shared" ca="1" si="323"/>
        <v>42.942864710608923</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-0.21177184236457869</v>
      </c>
      <c r="AH741" s="304">
        <f t="shared" ca="1" si="347"/>
        <v>-10.000657867979088</v>
      </c>
    </row>
    <row r="742" spans="1:34" x14ac:dyDescent="0.2">
      <c r="A742" s="347">
        <f t="shared" ca="1" si="325"/>
        <v>1E-4</v>
      </c>
      <c r="B742" s="304">
        <f t="shared" ca="1" si="326"/>
        <v>51.308200000000696</v>
      </c>
      <c r="D742" s="306">
        <f t="shared" ca="1" si="327"/>
        <v>-0.65577868015998386</v>
      </c>
      <c r="E742" s="307">
        <f t="shared" ca="1" si="328"/>
        <v>0.16914313060260078</v>
      </c>
      <c r="F742" s="304">
        <f t="shared" ca="1" si="329"/>
        <v>0.677240781393456</v>
      </c>
      <c r="G742" s="306">
        <f t="shared" ca="1" si="330"/>
        <v>8.2947042506806383</v>
      </c>
      <c r="H742" s="307">
        <f t="shared" ca="1" si="331"/>
        <v>-126.22350614120495</v>
      </c>
      <c r="I742" s="304">
        <f t="shared" ca="1" si="332"/>
        <v>126.49575337213919</v>
      </c>
      <c r="J742" s="306">
        <f t="shared" ca="1" si="333"/>
        <v>1912.6142538122574</v>
      </c>
      <c r="K742" s="307">
        <f t="shared" ca="1" si="334"/>
        <v>-1.2448839770313451</v>
      </c>
      <c r="L742" s="304">
        <f t="shared" ca="1" si="319"/>
        <v>1912.6146589477803</v>
      </c>
      <c r="M742" s="306">
        <f t="shared" ca="1" si="335"/>
        <v>-1.5051762577810333</v>
      </c>
      <c r="N742" s="304">
        <f t="shared" ca="1" si="336"/>
        <v>-86.240246994148436</v>
      </c>
      <c r="P742" s="310">
        <f t="shared" ca="1" si="337"/>
        <v>23</v>
      </c>
      <c r="Q742" s="304">
        <f t="shared" ca="1" si="338"/>
        <v>0</v>
      </c>
      <c r="R742" s="306">
        <f t="shared" ca="1" si="339"/>
        <v>0</v>
      </c>
      <c r="S742" s="307">
        <f t="shared" ca="1" si="340"/>
        <v>4.2939999999999809</v>
      </c>
      <c r="T742" s="304">
        <f t="shared" ca="1" si="320"/>
        <v>42.124139999999812</v>
      </c>
      <c r="U742" s="311">
        <f t="shared" ca="1" si="321"/>
        <v>0</v>
      </c>
      <c r="V742" s="306">
        <f t="shared" ca="1" si="322"/>
        <v>1.2251525077799108</v>
      </c>
      <c r="W742" s="304">
        <f t="shared" ca="1" si="323"/>
        <v>42.942904535535575</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-0.21178078991930782</v>
      </c>
      <c r="AH742" s="304">
        <f t="shared" ca="1" si="347"/>
        <v>-10.000667142666305</v>
      </c>
    </row>
    <row r="743" spans="1:34" x14ac:dyDescent="0.2">
      <c r="A743" s="347">
        <f t="shared" ca="1" si="325"/>
        <v>1E-4</v>
      </c>
      <c r="B743" s="304">
        <f t="shared" ca="1" si="326"/>
        <v>51.308300000000699</v>
      </c>
      <c r="D743" s="306">
        <f t="shared" ca="1" si="327"/>
        <v>-0.65577421357018806</v>
      </c>
      <c r="E743" s="307">
        <f t="shared" ca="1" si="328"/>
        <v>0.1691527186792996</v>
      </c>
      <c r="F743" s="304">
        <f t="shared" ca="1" si="329"/>
        <v>0.67723885108593473</v>
      </c>
      <c r="G743" s="306">
        <f t="shared" ca="1" si="330"/>
        <v>8.2946386732592821</v>
      </c>
      <c r="H743" s="307">
        <f t="shared" ca="1" si="331"/>
        <v>-126.22348922593308</v>
      </c>
      <c r="I743" s="304">
        <f t="shared" ca="1" si="332"/>
        <v>126.49573219318181</v>
      </c>
      <c r="J743" s="306">
        <f t="shared" ca="1" si="333"/>
        <v>1912.6142538122574</v>
      </c>
      <c r="K743" s="307">
        <f t="shared" ca="1" si="334"/>
        <v>-1.257506326799702</v>
      </c>
      <c r="L743" s="304">
        <f t="shared" ca="1" si="319"/>
        <v>1912.614667205075</v>
      </c>
      <c r="M743" s="306">
        <f t="shared" ca="1" si="335"/>
        <v>-1.5051767663128077</v>
      </c>
      <c r="N743" s="304">
        <f t="shared" ca="1" si="336"/>
        <v>-86.240276130872871</v>
      </c>
      <c r="P743" s="310">
        <f t="shared" ca="1" si="337"/>
        <v>23</v>
      </c>
      <c r="Q743" s="304">
        <f t="shared" ca="1" si="338"/>
        <v>0</v>
      </c>
      <c r="R743" s="306">
        <f t="shared" ca="1" si="339"/>
        <v>0</v>
      </c>
      <c r="S743" s="307">
        <f t="shared" ca="1" si="340"/>
        <v>4.2939999999999809</v>
      </c>
      <c r="T743" s="304">
        <f t="shared" ca="1" si="320"/>
        <v>42.124139999999812</v>
      </c>
      <c r="U743" s="311">
        <f t="shared" ca="1" si="321"/>
        <v>0</v>
      </c>
      <c r="V743" s="306">
        <f t="shared" ca="1" si="322"/>
        <v>1.2251540542112405</v>
      </c>
      <c r="W743" s="304">
        <f t="shared" ca="1" si="323"/>
        <v>42.942944359882006</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-0.21178973734391171</v>
      </c>
      <c r="AH743" s="304">
        <f t="shared" ca="1" si="347"/>
        <v>-10.00067641721839</v>
      </c>
    </row>
    <row r="744" spans="1:34" x14ac:dyDescent="0.2">
      <c r="A744" s="347">
        <f t="shared" ca="1" si="325"/>
        <v>1E-4</v>
      </c>
      <c r="B744" s="304">
        <f t="shared" ca="1" si="326"/>
        <v>51.308400000000702</v>
      </c>
      <c r="D744" s="306">
        <f t="shared" ca="1" si="327"/>
        <v>-0.65576974700036983</v>
      </c>
      <c r="E744" s="307">
        <f t="shared" ca="1" si="328"/>
        <v>0.16916230661667875</v>
      </c>
      <c r="F744" s="304">
        <f t="shared" ca="1" si="329"/>
        <v>0.6772369209226593</v>
      </c>
      <c r="G744" s="306">
        <f t="shared" ca="1" si="330"/>
        <v>8.2945730962845818</v>
      </c>
      <c r="H744" s="307">
        <f t="shared" ca="1" si="331"/>
        <v>-126.22347230970242</v>
      </c>
      <c r="I744" s="304">
        <f t="shared" ca="1" si="332"/>
        <v>126.4957110133297</v>
      </c>
      <c r="J744" s="306">
        <f t="shared" ca="1" si="333"/>
        <v>1912.6142538122574</v>
      </c>
      <c r="K744" s="307">
        <f t="shared" ca="1" si="334"/>
        <v>-1.2701286748764837</v>
      </c>
      <c r="L744" s="304">
        <f t="shared" ca="1" si="319"/>
        <v>1912.61467554567</v>
      </c>
      <c r="M744" s="306">
        <f t="shared" ca="1" si="335"/>
        <v>-1.5051772748407322</v>
      </c>
      <c r="N744" s="304">
        <f t="shared" ca="1" si="336"/>
        <v>-86.240305267376698</v>
      </c>
      <c r="P744" s="310">
        <f t="shared" ca="1" si="337"/>
        <v>23</v>
      </c>
      <c r="Q744" s="304">
        <f t="shared" ca="1" si="338"/>
        <v>0</v>
      </c>
      <c r="R744" s="306">
        <f t="shared" ca="1" si="339"/>
        <v>0</v>
      </c>
      <c r="S744" s="307">
        <f t="shared" ca="1" si="340"/>
        <v>4.2939999999999809</v>
      </c>
      <c r="T744" s="304">
        <f t="shared" ca="1" si="320"/>
        <v>42.124139999999812</v>
      </c>
      <c r="U744" s="311">
        <f t="shared" ca="1" si="321"/>
        <v>0</v>
      </c>
      <c r="V744" s="306">
        <f t="shared" ca="1" si="322"/>
        <v>1.2251556006443147</v>
      </c>
      <c r="W744" s="304">
        <f t="shared" ca="1" si="323"/>
        <v>42.942984183648214</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-0.21179868463839746</v>
      </c>
      <c r="AH744" s="304">
        <f t="shared" ca="1" si="347"/>
        <v>-10.000685691635351</v>
      </c>
    </row>
    <row r="745" spans="1:34" x14ac:dyDescent="0.2">
      <c r="A745" s="347">
        <f t="shared" ca="1" si="325"/>
        <v>1E-4</v>
      </c>
      <c r="B745" s="304">
        <f t="shared" ca="1" si="326"/>
        <v>51.308500000000706</v>
      </c>
      <c r="D745" s="306">
        <f t="shared" ca="1" si="327"/>
        <v>-0.6557652804505294</v>
      </c>
      <c r="E745" s="307">
        <f t="shared" ca="1" si="328"/>
        <v>0.16917189441473646</v>
      </c>
      <c r="F745" s="304">
        <f t="shared" ca="1" si="329"/>
        <v>0.67723499090362438</v>
      </c>
      <c r="G745" s="306">
        <f t="shared" ca="1" si="330"/>
        <v>8.2945075197565377</v>
      </c>
      <c r="H745" s="307">
        <f t="shared" ca="1" si="331"/>
        <v>-126.22345539251297</v>
      </c>
      <c r="I745" s="304">
        <f t="shared" ca="1" si="332"/>
        <v>126.49568983258287</v>
      </c>
      <c r="J745" s="306">
        <f t="shared" ca="1" si="333"/>
        <v>1912.6142538122574</v>
      </c>
      <c r="K745" s="307">
        <f t="shared" ca="1" si="334"/>
        <v>-1.2827510212615945</v>
      </c>
      <c r="L745" s="304">
        <f t="shared" ca="1" si="319"/>
        <v>1912.6146839695655</v>
      </c>
      <c r="M745" s="306">
        <f t="shared" ca="1" si="335"/>
        <v>-1.5051777833648063</v>
      </c>
      <c r="N745" s="304">
        <f t="shared" ca="1" si="336"/>
        <v>-86.240334403659929</v>
      </c>
      <c r="P745" s="310">
        <f t="shared" ca="1" si="337"/>
        <v>23</v>
      </c>
      <c r="Q745" s="304">
        <f t="shared" ca="1" si="338"/>
        <v>0</v>
      </c>
      <c r="R745" s="306">
        <f t="shared" ca="1" si="339"/>
        <v>0</v>
      </c>
      <c r="S745" s="307">
        <f t="shared" ca="1" si="340"/>
        <v>4.2939999999999809</v>
      </c>
      <c r="T745" s="304">
        <f t="shared" ca="1" si="320"/>
        <v>42.124139999999812</v>
      </c>
      <c r="U745" s="311">
        <f t="shared" ca="1" si="321"/>
        <v>0</v>
      </c>
      <c r="V745" s="306">
        <f t="shared" ca="1" si="322"/>
        <v>1.2251571470791336</v>
      </c>
      <c r="W745" s="304">
        <f t="shared" ca="1" si="323"/>
        <v>42.9430240068342</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-0.2118076318027704</v>
      </c>
      <c r="AH745" s="304">
        <f t="shared" ca="1" si="347"/>
        <v>-10.000694965917187</v>
      </c>
    </row>
    <row r="746" spans="1:34" x14ac:dyDescent="0.2">
      <c r="A746" s="347">
        <f t="shared" ca="1" si="325"/>
        <v>1E-4</v>
      </c>
      <c r="B746" s="304">
        <f t="shared" ca="1" si="326"/>
        <v>51.308600000000709</v>
      </c>
      <c r="D746" s="306">
        <f t="shared" ca="1" si="327"/>
        <v>-0.65576081392066943</v>
      </c>
      <c r="E746" s="307">
        <f t="shared" ca="1" si="328"/>
        <v>0.1691814820734745</v>
      </c>
      <c r="F746" s="304">
        <f t="shared" ca="1" si="329"/>
        <v>0.67723306102882797</v>
      </c>
      <c r="G746" s="306">
        <f t="shared" ca="1" si="330"/>
        <v>8.294441943675146</v>
      </c>
      <c r="H746" s="307">
        <f t="shared" ca="1" si="331"/>
        <v>-126.22343847436477</v>
      </c>
      <c r="I746" s="304">
        <f t="shared" ca="1" si="332"/>
        <v>126.49566865094134</v>
      </c>
      <c r="J746" s="306">
        <f t="shared" ca="1" si="333"/>
        <v>1912.6142538122574</v>
      </c>
      <c r="K746" s="307">
        <f t="shared" ca="1" si="334"/>
        <v>-1.2953733659549382</v>
      </c>
      <c r="L746" s="304">
        <f t="shared" ca="1" si="319"/>
        <v>1912.6146924767611</v>
      </c>
      <c r="M746" s="306">
        <f t="shared" ca="1" si="335"/>
        <v>-1.5051782918850305</v>
      </c>
      <c r="N746" s="304">
        <f t="shared" ca="1" si="336"/>
        <v>-86.24036353972258</v>
      </c>
      <c r="P746" s="310">
        <f t="shared" ca="1" si="337"/>
        <v>23</v>
      </c>
      <c r="Q746" s="304">
        <f t="shared" ca="1" si="338"/>
        <v>0</v>
      </c>
      <c r="R746" s="306">
        <f t="shared" ca="1" si="339"/>
        <v>0</v>
      </c>
      <c r="S746" s="307">
        <f t="shared" ca="1" si="340"/>
        <v>4.2939999999999809</v>
      </c>
      <c r="T746" s="304">
        <f t="shared" ca="1" si="320"/>
        <v>42.124139999999812</v>
      </c>
      <c r="U746" s="311">
        <f t="shared" ca="1" si="321"/>
        <v>0</v>
      </c>
      <c r="V746" s="306">
        <f t="shared" ca="1" si="322"/>
        <v>1.2251586935156973</v>
      </c>
      <c r="W746" s="304">
        <f t="shared" ca="1" si="323"/>
        <v>42.943063829439978</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-0.21181657883702698</v>
      </c>
      <c r="AH746" s="304">
        <f t="shared" ca="1" si="347"/>
        <v>-10.0007042400639</v>
      </c>
    </row>
    <row r="747" spans="1:34" x14ac:dyDescent="0.2">
      <c r="A747" s="347">
        <f t="shared" ca="1" si="325"/>
        <v>1E-4</v>
      </c>
      <c r="B747" s="304">
        <f t="shared" ca="1" si="326"/>
        <v>51.308700000000712</v>
      </c>
      <c r="D747" s="306">
        <f t="shared" ca="1" si="327"/>
        <v>-0.65575634741078814</v>
      </c>
      <c r="E747" s="307">
        <f t="shared" ca="1" si="328"/>
        <v>0.1691910695928982</v>
      </c>
      <c r="F747" s="304">
        <f t="shared" ca="1" si="329"/>
        <v>0.67723113129826451</v>
      </c>
      <c r="G747" s="306">
        <f t="shared" ca="1" si="330"/>
        <v>8.294376368040405</v>
      </c>
      <c r="H747" s="307">
        <f t="shared" ca="1" si="331"/>
        <v>-126.22342155525781</v>
      </c>
      <c r="I747" s="304">
        <f t="shared" ca="1" si="332"/>
        <v>126.49564746840514</v>
      </c>
      <c r="J747" s="306">
        <f t="shared" ca="1" si="333"/>
        <v>1912.6142538122574</v>
      </c>
      <c r="K747" s="307">
        <f t="shared" ca="1" si="334"/>
        <v>-1.3079957089564194</v>
      </c>
      <c r="L747" s="304">
        <f t="shared" ca="1" si="319"/>
        <v>1912.6147010672569</v>
      </c>
      <c r="M747" s="306">
        <f t="shared" ca="1" si="335"/>
        <v>-1.5051788004014046</v>
      </c>
      <c r="N747" s="304">
        <f t="shared" ca="1" si="336"/>
        <v>-86.240392675564621</v>
      </c>
      <c r="P747" s="310">
        <f t="shared" ca="1" si="337"/>
        <v>23</v>
      </c>
      <c r="Q747" s="304">
        <f t="shared" ca="1" si="338"/>
        <v>0</v>
      </c>
      <c r="R747" s="306">
        <f t="shared" ca="1" si="339"/>
        <v>0</v>
      </c>
      <c r="S747" s="307">
        <f t="shared" ca="1" si="340"/>
        <v>4.2939999999999809</v>
      </c>
      <c r="T747" s="304">
        <f t="shared" ca="1" si="320"/>
        <v>42.124139999999812</v>
      </c>
      <c r="U747" s="311">
        <f t="shared" ca="1" si="321"/>
        <v>0</v>
      </c>
      <c r="V747" s="306">
        <f t="shared" ca="1" si="322"/>
        <v>1.225160239954006</v>
      </c>
      <c r="W747" s="304">
        <f t="shared" ca="1" si="323"/>
        <v>42.943103651465563</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-0.21182552574117075</v>
      </c>
      <c r="AH747" s="304">
        <f t="shared" ca="1" si="347"/>
        <v>-10.000713514075494</v>
      </c>
    </row>
    <row r="748" spans="1:34" x14ac:dyDescent="0.2">
      <c r="A748" s="347">
        <f t="shared" ca="1" si="325"/>
        <v>1E-4</v>
      </c>
      <c r="B748" s="304">
        <f t="shared" ca="1" si="326"/>
        <v>51.308800000000716</v>
      </c>
      <c r="D748" s="306">
        <f t="shared" ca="1" si="327"/>
        <v>-0.65575188092088599</v>
      </c>
      <c r="E748" s="307">
        <f t="shared" ca="1" si="328"/>
        <v>0.16920065697300579</v>
      </c>
      <c r="F748" s="304">
        <f t="shared" ca="1" si="329"/>
        <v>0.67722920171192902</v>
      </c>
      <c r="G748" s="306">
        <f t="shared" ca="1" si="330"/>
        <v>8.294310792852313</v>
      </c>
      <c r="H748" s="307">
        <f t="shared" ca="1" si="331"/>
        <v>-126.22340463519211</v>
      </c>
      <c r="I748" s="304">
        <f t="shared" ca="1" si="332"/>
        <v>126.49562628497424</v>
      </c>
      <c r="J748" s="306">
        <f t="shared" ca="1" si="333"/>
        <v>1912.6142538122574</v>
      </c>
      <c r="K748" s="307">
        <f t="shared" ca="1" si="334"/>
        <v>-1.3206180502659419</v>
      </c>
      <c r="L748" s="304">
        <f t="shared" ca="1" si="319"/>
        <v>1912.614709741053</v>
      </c>
      <c r="M748" s="306">
        <f t="shared" ca="1" si="335"/>
        <v>-1.5051793089139287</v>
      </c>
      <c r="N748" s="304">
        <f t="shared" ca="1" si="336"/>
        <v>-86.240421811186081</v>
      </c>
      <c r="P748" s="310">
        <f t="shared" ca="1" si="337"/>
        <v>23</v>
      </c>
      <c r="Q748" s="304">
        <f t="shared" ca="1" si="338"/>
        <v>0</v>
      </c>
      <c r="R748" s="306">
        <f t="shared" ca="1" si="339"/>
        <v>0</v>
      </c>
      <c r="S748" s="307">
        <f t="shared" ca="1" si="340"/>
        <v>4.2939999999999809</v>
      </c>
      <c r="T748" s="304">
        <f t="shared" ca="1" si="320"/>
        <v>42.124139999999812</v>
      </c>
      <c r="U748" s="311">
        <f t="shared" ca="1" si="321"/>
        <v>0</v>
      </c>
      <c r="V748" s="306">
        <f t="shared" ca="1" si="322"/>
        <v>1.2251617863940596</v>
      </c>
      <c r="W748" s="304">
        <f t="shared" ca="1" si="323"/>
        <v>42.943143472910947</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-0.21183447251520526</v>
      </c>
      <c r="AH748" s="304">
        <f t="shared" ca="1" si="347"/>
        <v>-10.000722787951968</v>
      </c>
    </row>
    <row r="749" spans="1:34" x14ac:dyDescent="0.2">
      <c r="A749" s="347">
        <f t="shared" ca="1" si="325"/>
        <v>1E-4</v>
      </c>
      <c r="B749" s="304">
        <f t="shared" ca="1" si="326"/>
        <v>51.308900000000719</v>
      </c>
      <c r="D749" s="306">
        <f t="shared" ca="1" si="327"/>
        <v>-0.65574741445096341</v>
      </c>
      <c r="E749" s="307">
        <f t="shared" ca="1" si="328"/>
        <v>0.1692102442138026</v>
      </c>
      <c r="F749" s="304">
        <f t="shared" ca="1" si="329"/>
        <v>0.67722727226981805</v>
      </c>
      <c r="G749" s="306">
        <f t="shared" ca="1" si="330"/>
        <v>8.2942452181108681</v>
      </c>
      <c r="H749" s="307">
        <f t="shared" ca="1" si="331"/>
        <v>-126.22338771416769</v>
      </c>
      <c r="I749" s="304">
        <f t="shared" ca="1" si="332"/>
        <v>126.49560510064866</v>
      </c>
      <c r="J749" s="306">
        <f t="shared" ca="1" si="333"/>
        <v>1912.6142538122574</v>
      </c>
      <c r="K749" s="307">
        <f t="shared" ca="1" si="334"/>
        <v>-1.33324038988341</v>
      </c>
      <c r="L749" s="304">
        <f t="shared" ca="1" si="319"/>
        <v>1912.6147184981494</v>
      </c>
      <c r="M749" s="306">
        <f t="shared" ca="1" si="335"/>
        <v>-1.505179817422603</v>
      </c>
      <c r="N749" s="304">
        <f t="shared" ca="1" si="336"/>
        <v>-86.240450946586961</v>
      </c>
      <c r="P749" s="310">
        <f t="shared" ca="1" si="337"/>
        <v>23</v>
      </c>
      <c r="Q749" s="304">
        <f t="shared" ca="1" si="338"/>
        <v>0</v>
      </c>
      <c r="R749" s="306">
        <f t="shared" ca="1" si="339"/>
        <v>0</v>
      </c>
      <c r="S749" s="307">
        <f t="shared" ca="1" si="340"/>
        <v>4.2939999999999809</v>
      </c>
      <c r="T749" s="304">
        <f t="shared" ca="1" si="320"/>
        <v>42.124139999999812</v>
      </c>
      <c r="U749" s="311">
        <f t="shared" ca="1" si="321"/>
        <v>0</v>
      </c>
      <c r="V749" s="306">
        <f t="shared" ca="1" si="322"/>
        <v>1.2251633328358573</v>
      </c>
      <c r="W749" s="304">
        <f t="shared" ca="1" si="323"/>
        <v>42.943183293776102</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-0.21184341915912697</v>
      </c>
      <c r="AH749" s="304">
        <f t="shared" ca="1" si="347"/>
        <v>-10.000732061693325</v>
      </c>
    </row>
    <row r="750" spans="1:34" x14ac:dyDescent="0.2">
      <c r="A750" s="347">
        <f t="shared" ca="1" si="325"/>
        <v>1E-4</v>
      </c>
      <c r="B750" s="304">
        <f t="shared" ca="1" si="326"/>
        <v>51.309000000000722</v>
      </c>
      <c r="D750" s="306">
        <f t="shared" ca="1" si="327"/>
        <v>-0.65574294800101762</v>
      </c>
      <c r="E750" s="307">
        <f t="shared" ca="1" si="328"/>
        <v>0.1692198313152744</v>
      </c>
      <c r="F750" s="304">
        <f t="shared" ca="1" si="329"/>
        <v>0.67722534297192039</v>
      </c>
      <c r="G750" s="306">
        <f t="shared" ca="1" si="330"/>
        <v>8.2941796438160686</v>
      </c>
      <c r="H750" s="307">
        <f t="shared" ca="1" si="331"/>
        <v>-126.22337079218455</v>
      </c>
      <c r="I750" s="304">
        <f t="shared" ca="1" si="332"/>
        <v>126.49558391542845</v>
      </c>
      <c r="J750" s="306">
        <f t="shared" ca="1" si="333"/>
        <v>1912.6142538122574</v>
      </c>
      <c r="K750" s="307">
        <f t="shared" ca="1" si="334"/>
        <v>-1.3458627278087276</v>
      </c>
      <c r="L750" s="304">
        <f t="shared" ca="1" si="319"/>
        <v>1912.6147273385459</v>
      </c>
      <c r="M750" s="306">
        <f t="shared" ca="1" si="335"/>
        <v>-1.505180325927427</v>
      </c>
      <c r="N750" s="304">
        <f t="shared" ca="1" si="336"/>
        <v>-86.240480081767245</v>
      </c>
      <c r="P750" s="310">
        <f t="shared" ca="1" si="337"/>
        <v>23</v>
      </c>
      <c r="Q750" s="304">
        <f t="shared" ca="1" si="338"/>
        <v>0</v>
      </c>
      <c r="R750" s="306">
        <f t="shared" ca="1" si="339"/>
        <v>0</v>
      </c>
      <c r="S750" s="307">
        <f t="shared" ca="1" si="340"/>
        <v>4.2939999999999809</v>
      </c>
      <c r="T750" s="304">
        <f t="shared" ca="1" si="320"/>
        <v>42.124139999999812</v>
      </c>
      <c r="U750" s="311">
        <f t="shared" ca="1" si="321"/>
        <v>0</v>
      </c>
      <c r="V750" s="306">
        <f t="shared" ca="1" si="322"/>
        <v>1.2251648792794005</v>
      </c>
      <c r="W750" s="304">
        <f t="shared" ca="1" si="323"/>
        <v>42.943223114061126</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-0.21185236567293053</v>
      </c>
      <c r="AH750" s="304">
        <f t="shared" ca="1" si="347"/>
        <v>-10.000741335299555</v>
      </c>
    </row>
    <row r="751" spans="1:34" x14ac:dyDescent="0.2">
      <c r="A751" s="347">
        <f t="shared" ca="1" si="325"/>
        <v>1E-4</v>
      </c>
      <c r="B751" s="304">
        <f t="shared" ca="1" si="326"/>
        <v>51.309100000000726</v>
      </c>
      <c r="D751" s="306">
        <f t="shared" ca="1" si="327"/>
        <v>-0.65573848157105552</v>
      </c>
      <c r="E751" s="307">
        <f t="shared" ca="1" si="328"/>
        <v>0.16922941827744964</v>
      </c>
      <c r="F751" s="304">
        <f t="shared" ca="1" si="329"/>
        <v>0.67722341381824469</v>
      </c>
      <c r="G751" s="306">
        <f t="shared" ca="1" si="330"/>
        <v>8.294114069967911</v>
      </c>
      <c r="H751" s="307">
        <f t="shared" ca="1" si="331"/>
        <v>-126.22335386924273</v>
      </c>
      <c r="I751" s="304">
        <f t="shared" ca="1" si="332"/>
        <v>126.4955627293136</v>
      </c>
      <c r="J751" s="306">
        <f t="shared" ca="1" si="333"/>
        <v>1912.6142538122574</v>
      </c>
      <c r="K751" s="307">
        <f t="shared" ca="1" si="334"/>
        <v>-1.3584850640417989</v>
      </c>
      <c r="L751" s="304">
        <f t="shared" ca="1" si="319"/>
        <v>1912.6147362622423</v>
      </c>
      <c r="M751" s="306">
        <f t="shared" ca="1" si="335"/>
        <v>-1.5051808344284014</v>
      </c>
      <c r="N751" s="304">
        <f t="shared" ca="1" si="336"/>
        <v>-86.240509216726963</v>
      </c>
      <c r="P751" s="310">
        <f t="shared" ca="1" si="337"/>
        <v>23</v>
      </c>
      <c r="Q751" s="304">
        <f t="shared" ca="1" si="338"/>
        <v>0</v>
      </c>
      <c r="R751" s="306">
        <f t="shared" ca="1" si="339"/>
        <v>0</v>
      </c>
      <c r="S751" s="307">
        <f t="shared" ca="1" si="340"/>
        <v>4.2939999999999809</v>
      </c>
      <c r="T751" s="304">
        <f t="shared" ca="1" si="320"/>
        <v>42.124139999999812</v>
      </c>
      <c r="U751" s="311">
        <f t="shared" ca="1" si="321"/>
        <v>0</v>
      </c>
      <c r="V751" s="306">
        <f t="shared" ca="1" si="322"/>
        <v>1.2251664257246881</v>
      </c>
      <c r="W751" s="304">
        <f t="shared" ca="1" si="323"/>
        <v>42.943262933765936</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-0.2118613120566426</v>
      </c>
      <c r="AH751" s="304">
        <f t="shared" ca="1" si="347"/>
        <v>-10.000750608770684</v>
      </c>
    </row>
    <row r="752" spans="1:34" x14ac:dyDescent="0.2">
      <c r="A752" s="347">
        <f t="shared" ca="1" si="325"/>
        <v>1E-4</v>
      </c>
      <c r="B752" s="304">
        <f t="shared" ca="1" si="326"/>
        <v>51.309200000000729</v>
      </c>
      <c r="D752" s="306">
        <f t="shared" ca="1" si="327"/>
        <v>-0.65573401516106899</v>
      </c>
      <c r="E752" s="307">
        <f t="shared" ca="1" si="328"/>
        <v>0.16923900510030698</v>
      </c>
      <c r="F752" s="304">
        <f t="shared" ca="1" si="329"/>
        <v>0.67722148480877276</v>
      </c>
      <c r="G752" s="306">
        <f t="shared" ca="1" si="330"/>
        <v>8.2940484965663952</v>
      </c>
      <c r="H752" s="307">
        <f t="shared" ca="1" si="331"/>
        <v>-126.22333694534223</v>
      </c>
      <c r="I752" s="304">
        <f t="shared" ca="1" si="332"/>
        <v>126.49554154230414</v>
      </c>
      <c r="J752" s="306">
        <f t="shared" ca="1" si="333"/>
        <v>1912.6142538122574</v>
      </c>
      <c r="K752" s="307">
        <f t="shared" ca="1" si="334"/>
        <v>-1.3711073985825282</v>
      </c>
      <c r="L752" s="304">
        <f t="shared" ca="1" si="319"/>
        <v>1912.6147452692392</v>
      </c>
      <c r="M752" s="306">
        <f t="shared" ca="1" si="335"/>
        <v>-1.5051813429255259</v>
      </c>
      <c r="N752" s="304">
        <f t="shared" ca="1" si="336"/>
        <v>-86.240538351466085</v>
      </c>
      <c r="P752" s="310">
        <f t="shared" ca="1" si="337"/>
        <v>23</v>
      </c>
      <c r="Q752" s="304">
        <f t="shared" ca="1" si="338"/>
        <v>0</v>
      </c>
      <c r="R752" s="306">
        <f t="shared" ca="1" si="339"/>
        <v>0</v>
      </c>
      <c r="S752" s="307">
        <f t="shared" ca="1" si="340"/>
        <v>4.2939999999999809</v>
      </c>
      <c r="T752" s="304">
        <f t="shared" ca="1" si="320"/>
        <v>42.124139999999812</v>
      </c>
      <c r="U752" s="311">
        <f t="shared" ca="1" si="321"/>
        <v>0</v>
      </c>
      <c r="V752" s="306">
        <f t="shared" ca="1" si="322"/>
        <v>1.2251679721717208</v>
      </c>
      <c r="W752" s="304">
        <f t="shared" ca="1" si="323"/>
        <v>42.943302752890595</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-0.21187025831023831</v>
      </c>
      <c r="AH752" s="304">
        <f t="shared" ca="1" si="347"/>
        <v>-10.00075988210669</v>
      </c>
    </row>
    <row r="753" spans="1:34" x14ac:dyDescent="0.2">
      <c r="A753" s="347">
        <f t="shared" ca="1" si="325"/>
        <v>1E-4</v>
      </c>
      <c r="B753" s="304">
        <f t="shared" ca="1" si="326"/>
        <v>51.309300000000732</v>
      </c>
      <c r="D753" s="306">
        <f t="shared" ca="1" si="327"/>
        <v>-0.65572954877106393</v>
      </c>
      <c r="E753" s="307">
        <f t="shared" ca="1" si="328"/>
        <v>0.16924859178386065</v>
      </c>
      <c r="F753" s="304">
        <f t="shared" ca="1" si="329"/>
        <v>0.67721955594350869</v>
      </c>
      <c r="G753" s="306">
        <f t="shared" ca="1" si="330"/>
        <v>8.2939829236115177</v>
      </c>
      <c r="H753" s="307">
        <f t="shared" ca="1" si="331"/>
        <v>-126.22332002048304</v>
      </c>
      <c r="I753" s="304">
        <f t="shared" ca="1" si="332"/>
        <v>126.49552035440004</v>
      </c>
      <c r="J753" s="306">
        <f t="shared" ca="1" si="333"/>
        <v>1912.6142538122574</v>
      </c>
      <c r="K753" s="307">
        <f t="shared" ca="1" si="334"/>
        <v>-1.3837297314308195</v>
      </c>
      <c r="L753" s="304">
        <f t="shared" ca="1" si="319"/>
        <v>1912.6147543595359</v>
      </c>
      <c r="M753" s="306">
        <f t="shared" ca="1" si="335"/>
        <v>-1.5051818514188005</v>
      </c>
      <c r="N753" s="304">
        <f t="shared" ca="1" si="336"/>
        <v>-86.240567485984627</v>
      </c>
      <c r="P753" s="310">
        <f t="shared" ca="1" si="337"/>
        <v>23</v>
      </c>
      <c r="Q753" s="304">
        <f t="shared" ca="1" si="338"/>
        <v>0</v>
      </c>
      <c r="R753" s="306">
        <f t="shared" ca="1" si="339"/>
        <v>0</v>
      </c>
      <c r="S753" s="307">
        <f t="shared" ca="1" si="340"/>
        <v>4.2939999999999809</v>
      </c>
      <c r="T753" s="304">
        <f t="shared" ca="1" si="320"/>
        <v>42.124139999999812</v>
      </c>
      <c r="U753" s="311">
        <f t="shared" ca="1" si="321"/>
        <v>0</v>
      </c>
      <c r="V753" s="306">
        <f t="shared" ca="1" si="322"/>
        <v>1.2251695186204983</v>
      </c>
      <c r="W753" s="304">
        <f t="shared" ca="1" si="323"/>
        <v>42.943342571435089</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-0.21187920443373365</v>
      </c>
      <c r="AH753" s="304">
        <f t="shared" ca="1" si="347"/>
        <v>-10.000769155307589</v>
      </c>
    </row>
    <row r="754" spans="1:34" x14ac:dyDescent="0.2">
      <c r="A754" s="347">
        <f t="shared" ca="1" si="325"/>
        <v>1E-4</v>
      </c>
      <c r="B754" s="304">
        <f t="shared" ca="1" si="326"/>
        <v>51.309400000000736</v>
      </c>
      <c r="D754" s="306">
        <f t="shared" ca="1" si="327"/>
        <v>-0.65572508240103811</v>
      </c>
      <c r="E754" s="307">
        <f t="shared" ca="1" si="328"/>
        <v>0.16925817832810708</v>
      </c>
      <c r="F754" s="304">
        <f t="shared" ca="1" si="329"/>
        <v>0.67721762722244427</v>
      </c>
      <c r="G754" s="306">
        <f t="shared" ca="1" si="330"/>
        <v>8.2939173511032784</v>
      </c>
      <c r="H754" s="307">
        <f t="shared" ca="1" si="331"/>
        <v>-126.22330309466521</v>
      </c>
      <c r="I754" s="304">
        <f t="shared" ca="1" si="332"/>
        <v>126.49549916560136</v>
      </c>
      <c r="J754" s="306">
        <f t="shared" ca="1" si="333"/>
        <v>1912.6142538122574</v>
      </c>
      <c r="K754" s="307">
        <f t="shared" ca="1" si="334"/>
        <v>-1.3963520625865768</v>
      </c>
      <c r="L754" s="304">
        <f t="shared" ca="1" si="319"/>
        <v>1912.6147635331326</v>
      </c>
      <c r="M754" s="306">
        <f t="shared" ca="1" si="335"/>
        <v>-1.5051823599082252</v>
      </c>
      <c r="N754" s="304">
        <f t="shared" ca="1" si="336"/>
        <v>-86.240596620282602</v>
      </c>
      <c r="P754" s="310">
        <f t="shared" ca="1" si="337"/>
        <v>23</v>
      </c>
      <c r="Q754" s="304">
        <f t="shared" ca="1" si="338"/>
        <v>0</v>
      </c>
      <c r="R754" s="306">
        <f t="shared" ca="1" si="339"/>
        <v>0</v>
      </c>
      <c r="S754" s="307">
        <f t="shared" ca="1" si="340"/>
        <v>4.2939999999999809</v>
      </c>
      <c r="T754" s="304">
        <f t="shared" ca="1" si="320"/>
        <v>42.124139999999812</v>
      </c>
      <c r="U754" s="311">
        <f t="shared" ca="1" si="321"/>
        <v>0</v>
      </c>
      <c r="V754" s="306">
        <f t="shared" ca="1" si="322"/>
        <v>1.2251710650710204</v>
      </c>
      <c r="W754" s="304">
        <f t="shared" ca="1" si="323"/>
        <v>42.943382389399417</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-0.21188815042712683</v>
      </c>
      <c r="AH754" s="304">
        <f t="shared" ca="1" si="347"/>
        <v>-10.000778428373376</v>
      </c>
    </row>
    <row r="755" spans="1:34" x14ac:dyDescent="0.2">
      <c r="A755" s="347">
        <f t="shared" ca="1" si="325"/>
        <v>1E-4</v>
      </c>
      <c r="B755" s="304">
        <f t="shared" ca="1" si="326"/>
        <v>51.309500000000739</v>
      </c>
      <c r="D755" s="306">
        <f t="shared" ca="1" si="327"/>
        <v>-0.65572061605099208</v>
      </c>
      <c r="E755" s="307">
        <f t="shared" ca="1" si="328"/>
        <v>0.16926776473304805</v>
      </c>
      <c r="F755" s="304">
        <f t="shared" ca="1" si="329"/>
        <v>0.67721569864557563</v>
      </c>
      <c r="G755" s="306">
        <f t="shared" ca="1" si="330"/>
        <v>8.2938517790416739</v>
      </c>
      <c r="H755" s="307">
        <f t="shared" ca="1" si="331"/>
        <v>-126.22328616788874</v>
      </c>
      <c r="I755" s="304">
        <f t="shared" ca="1" si="332"/>
        <v>126.49547797590809</v>
      </c>
      <c r="J755" s="306">
        <f t="shared" ca="1" si="333"/>
        <v>1912.6142538122574</v>
      </c>
      <c r="K755" s="307">
        <f t="shared" ca="1" si="334"/>
        <v>-1.4089743920497046</v>
      </c>
      <c r="L755" s="304">
        <f t="shared" ca="1" si="319"/>
        <v>1912.6147727900293</v>
      </c>
      <c r="M755" s="306">
        <f t="shared" ca="1" si="335"/>
        <v>-1.5051828683938002</v>
      </c>
      <c r="N755" s="304">
        <f t="shared" ca="1" si="336"/>
        <v>-86.240625754359982</v>
      </c>
      <c r="P755" s="310">
        <f t="shared" ca="1" si="337"/>
        <v>23</v>
      </c>
      <c r="Q755" s="304">
        <f t="shared" ca="1" si="338"/>
        <v>0</v>
      </c>
      <c r="R755" s="306">
        <f t="shared" ca="1" si="339"/>
        <v>0</v>
      </c>
      <c r="S755" s="307">
        <f t="shared" ca="1" si="340"/>
        <v>4.2939999999999809</v>
      </c>
      <c r="T755" s="304">
        <f t="shared" ca="1" si="320"/>
        <v>42.124139999999812</v>
      </c>
      <c r="U755" s="311">
        <f t="shared" ca="1" si="321"/>
        <v>0</v>
      </c>
      <c r="V755" s="306">
        <f t="shared" ca="1" si="322"/>
        <v>1.2251726115232868</v>
      </c>
      <c r="W755" s="304">
        <f t="shared" ca="1" si="323"/>
        <v>42.943422206783573</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-0.21189709629041431</v>
      </c>
      <c r="AH755" s="304">
        <f t="shared" ca="1" si="347"/>
        <v>-10.000787701304054</v>
      </c>
    </row>
    <row r="756" spans="1:34" x14ac:dyDescent="0.2">
      <c r="A756" s="347">
        <f t="shared" ca="1" si="325"/>
        <v>1E-4</v>
      </c>
      <c r="B756" s="304">
        <f t="shared" ca="1" si="326"/>
        <v>51.309600000000742</v>
      </c>
      <c r="D756" s="306">
        <f t="shared" ca="1" si="327"/>
        <v>-0.65571614972092596</v>
      </c>
      <c r="E756" s="307">
        <f t="shared" ca="1" si="328"/>
        <v>0.1692773509986818</v>
      </c>
      <c r="F756" s="304">
        <f t="shared" ca="1" si="329"/>
        <v>0.67721377021289719</v>
      </c>
      <c r="G756" s="306">
        <f t="shared" ca="1" si="330"/>
        <v>8.2937862074267024</v>
      </c>
      <c r="H756" s="307">
        <f t="shared" ca="1" si="331"/>
        <v>-126.22326924015364</v>
      </c>
      <c r="I756" s="304">
        <f t="shared" ca="1" si="332"/>
        <v>126.49545678532023</v>
      </c>
      <c r="J756" s="306">
        <f t="shared" ca="1" si="333"/>
        <v>1912.6142538122574</v>
      </c>
      <c r="K756" s="307">
        <f t="shared" ca="1" si="334"/>
        <v>-1.4215967198201067</v>
      </c>
      <c r="L756" s="304">
        <f t="shared" ca="1" si="319"/>
        <v>1912.6147821302259</v>
      </c>
      <c r="M756" s="306">
        <f t="shared" ca="1" si="335"/>
        <v>-1.5051833768755254</v>
      </c>
      <c r="N756" s="304">
        <f t="shared" ca="1" si="336"/>
        <v>-86.240654888216795</v>
      </c>
      <c r="P756" s="310">
        <f t="shared" ca="1" si="337"/>
        <v>23</v>
      </c>
      <c r="Q756" s="304">
        <f t="shared" ca="1" si="338"/>
        <v>0</v>
      </c>
      <c r="R756" s="306">
        <f t="shared" ca="1" si="339"/>
        <v>0</v>
      </c>
      <c r="S756" s="307">
        <f t="shared" ca="1" si="340"/>
        <v>4.2939999999999809</v>
      </c>
      <c r="T756" s="304">
        <f t="shared" ca="1" si="320"/>
        <v>42.124139999999812</v>
      </c>
      <c r="U756" s="311">
        <f t="shared" ca="1" si="321"/>
        <v>0</v>
      </c>
      <c r="V756" s="306">
        <f t="shared" ca="1" si="322"/>
        <v>1.2251741579772988</v>
      </c>
      <c r="W756" s="304">
        <f t="shared" ca="1" si="323"/>
        <v>42.943462023587607</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-0.21190604202359964</v>
      </c>
      <c r="AH756" s="304">
        <f t="shared" ca="1" si="347"/>
        <v>-10.00079697409962</v>
      </c>
    </row>
    <row r="757" spans="1:34" x14ac:dyDescent="0.2">
      <c r="A757" s="347">
        <f t="shared" ca="1" si="325"/>
        <v>1E-4</v>
      </c>
      <c r="B757" s="304">
        <f t="shared" ca="1" si="326"/>
        <v>51.309700000000745</v>
      </c>
      <c r="D757" s="306">
        <f t="shared" ca="1" si="327"/>
        <v>-0.65571168341084063</v>
      </c>
      <c r="E757" s="307">
        <f t="shared" ca="1" si="328"/>
        <v>0.16928693712501719</v>
      </c>
      <c r="F757" s="304">
        <f t="shared" ca="1" si="329"/>
        <v>0.67721184192440698</v>
      </c>
      <c r="G757" s="306">
        <f t="shared" ca="1" si="330"/>
        <v>8.293720636258362</v>
      </c>
      <c r="H757" s="307">
        <f t="shared" ca="1" si="331"/>
        <v>-126.22325231145993</v>
      </c>
      <c r="I757" s="304">
        <f t="shared" ca="1" si="332"/>
        <v>126.49543559383781</v>
      </c>
      <c r="J757" s="306">
        <f t="shared" ca="1" si="333"/>
        <v>1912.6142538122574</v>
      </c>
      <c r="K757" s="307">
        <f t="shared" ca="1" si="334"/>
        <v>-1.4342190458976873</v>
      </c>
      <c r="L757" s="304">
        <f t="shared" ca="1" si="319"/>
        <v>1912.6147915537224</v>
      </c>
      <c r="M757" s="306">
        <f t="shared" ca="1" si="335"/>
        <v>-1.505183885353401</v>
      </c>
      <c r="N757" s="304">
        <f t="shared" ca="1" si="336"/>
        <v>-86.240684021853042</v>
      </c>
      <c r="P757" s="310">
        <f t="shared" ca="1" si="337"/>
        <v>23</v>
      </c>
      <c r="Q757" s="304">
        <f t="shared" ca="1" si="338"/>
        <v>0</v>
      </c>
      <c r="R757" s="306">
        <f t="shared" ca="1" si="339"/>
        <v>0</v>
      </c>
      <c r="S757" s="307">
        <f t="shared" ca="1" si="340"/>
        <v>4.2939999999999809</v>
      </c>
      <c r="T757" s="304">
        <f t="shared" ca="1" si="320"/>
        <v>42.124139999999812</v>
      </c>
      <c r="U757" s="311">
        <f t="shared" ca="1" si="321"/>
        <v>0</v>
      </c>
      <c r="V757" s="306">
        <f t="shared" ca="1" si="322"/>
        <v>1.2251757044330551</v>
      </c>
      <c r="W757" s="304">
        <f t="shared" ca="1" si="323"/>
        <v>42.943501839811489</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-0.21191498762668992</v>
      </c>
      <c r="AH757" s="304">
        <f t="shared" ca="1" si="347"/>
        <v>-10.000806246760083</v>
      </c>
    </row>
    <row r="758" spans="1:34" x14ac:dyDescent="0.2">
      <c r="A758" s="347">
        <f t="shared" ca="1" si="325"/>
        <v>1E-4</v>
      </c>
      <c r="B758" s="304">
        <f t="shared" ca="1" si="326"/>
        <v>51.309800000000749</v>
      </c>
      <c r="D758" s="306">
        <f t="shared" ca="1" si="327"/>
        <v>-0.65570721712073399</v>
      </c>
      <c r="E758" s="307">
        <f t="shared" ca="1" si="328"/>
        <v>0.16929652311205245</v>
      </c>
      <c r="F758" s="304">
        <f t="shared" ca="1" si="329"/>
        <v>0.67720991378009754</v>
      </c>
      <c r="G758" s="306">
        <f t="shared" ca="1" si="330"/>
        <v>8.2936550655366492</v>
      </c>
      <c r="H758" s="307">
        <f t="shared" ca="1" si="331"/>
        <v>-126.22323538180761</v>
      </c>
      <c r="I758" s="304">
        <f t="shared" ca="1" si="332"/>
        <v>126.49541440146086</v>
      </c>
      <c r="J758" s="306">
        <f t="shared" ca="1" si="333"/>
        <v>1912.6142538122574</v>
      </c>
      <c r="K758" s="307">
        <f t="shared" ca="1" si="334"/>
        <v>-1.4468413702823508</v>
      </c>
      <c r="L758" s="304">
        <f t="shared" ca="1" si="319"/>
        <v>1912.6148010605191</v>
      </c>
      <c r="M758" s="306">
        <f t="shared" ca="1" si="335"/>
        <v>-1.5051843938274267</v>
      </c>
      <c r="N758" s="304">
        <f t="shared" ca="1" si="336"/>
        <v>-86.240713155268708</v>
      </c>
      <c r="P758" s="310">
        <f t="shared" ca="1" si="337"/>
        <v>23</v>
      </c>
      <c r="Q758" s="304">
        <f t="shared" ca="1" si="338"/>
        <v>0</v>
      </c>
      <c r="R758" s="306">
        <f t="shared" ca="1" si="339"/>
        <v>0</v>
      </c>
      <c r="S758" s="307">
        <f t="shared" ca="1" si="340"/>
        <v>4.2939999999999809</v>
      </c>
      <c r="T758" s="304">
        <f t="shared" ca="1" si="320"/>
        <v>42.124139999999812</v>
      </c>
      <c r="U758" s="311">
        <f t="shared" ca="1" si="321"/>
        <v>0</v>
      </c>
      <c r="V758" s="306">
        <f t="shared" ca="1" si="322"/>
        <v>1.2251772508905556</v>
      </c>
      <c r="W758" s="304">
        <f t="shared" ca="1" si="323"/>
        <v>42.943541655455242</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-0.21192393309967805</v>
      </c>
      <c r="AH758" s="304">
        <f t="shared" ca="1" si="347"/>
        <v>-10.000815519285441</v>
      </c>
    </row>
    <row r="759" spans="1:34" x14ac:dyDescent="0.2">
      <c r="A759" s="347">
        <f t="shared" ca="1" si="325"/>
        <v>1E-4</v>
      </c>
      <c r="B759" s="304">
        <f t="shared" ca="1" si="326"/>
        <v>51.309900000000752</v>
      </c>
      <c r="D759" s="306">
        <f t="shared" ca="1" si="327"/>
        <v>-0.65570275085060881</v>
      </c>
      <c r="E759" s="307">
        <f t="shared" ca="1" si="328"/>
        <v>0.16930610895978759</v>
      </c>
      <c r="F759" s="304">
        <f t="shared" ca="1" si="329"/>
        <v>0.67720798577996633</v>
      </c>
      <c r="G759" s="306">
        <f t="shared" ca="1" si="330"/>
        <v>8.2935894952615641</v>
      </c>
      <c r="H759" s="307">
        <f t="shared" ca="1" si="331"/>
        <v>-126.22321845119671</v>
      </c>
      <c r="I759" s="304">
        <f t="shared" ca="1" si="332"/>
        <v>126.49539320818937</v>
      </c>
      <c r="J759" s="306">
        <f t="shared" ca="1" si="333"/>
        <v>1912.6142538122574</v>
      </c>
      <c r="K759" s="307">
        <f t="shared" ca="1" si="334"/>
        <v>-1.459463692974001</v>
      </c>
      <c r="L759" s="304">
        <f t="shared" ca="1" si="319"/>
        <v>1912.6148106506153</v>
      </c>
      <c r="M759" s="306">
        <f t="shared" ca="1" si="335"/>
        <v>-1.5051849022976029</v>
      </c>
      <c r="N759" s="304">
        <f t="shared" ca="1" si="336"/>
        <v>-86.240742288463821</v>
      </c>
      <c r="P759" s="310">
        <f t="shared" ca="1" si="337"/>
        <v>23</v>
      </c>
      <c r="Q759" s="304">
        <f t="shared" ca="1" si="338"/>
        <v>0</v>
      </c>
      <c r="R759" s="306">
        <f t="shared" ca="1" si="339"/>
        <v>0</v>
      </c>
      <c r="S759" s="307">
        <f t="shared" ca="1" si="340"/>
        <v>4.2939999999999809</v>
      </c>
      <c r="T759" s="304">
        <f t="shared" ca="1" si="320"/>
        <v>42.124139999999812</v>
      </c>
      <c r="U759" s="311">
        <f t="shared" ca="1" si="321"/>
        <v>0</v>
      </c>
      <c r="V759" s="306">
        <f t="shared" ca="1" si="322"/>
        <v>1.2251787973498012</v>
      </c>
      <c r="W759" s="304">
        <f t="shared" ca="1" si="323"/>
        <v>42.943581470518858</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-0.21193287844257469</v>
      </c>
      <c r="AH759" s="304">
        <f t="shared" ca="1" si="347"/>
        <v>-10.000824791675695</v>
      </c>
    </row>
    <row r="760" spans="1:34" x14ac:dyDescent="0.2">
      <c r="A760" s="347">
        <f t="shared" ca="1" si="325"/>
        <v>1E-4</v>
      </c>
      <c r="B760" s="304">
        <f t="shared" ca="1" si="326"/>
        <v>51.310000000000755</v>
      </c>
      <c r="D760" s="306">
        <f t="shared" ca="1" si="327"/>
        <v>-0.65569828460046298</v>
      </c>
      <c r="E760" s="307">
        <f t="shared" ca="1" si="328"/>
        <v>0.16931569466822438</v>
      </c>
      <c r="F760" s="304">
        <f t="shared" ca="1" si="329"/>
        <v>0.67720605792400668</v>
      </c>
      <c r="G760" s="306">
        <f t="shared" ca="1" si="330"/>
        <v>8.2935239254331048</v>
      </c>
      <c r="H760" s="307">
        <f t="shared" ca="1" si="331"/>
        <v>-126.22320151962725</v>
      </c>
      <c r="I760" s="304">
        <f t="shared" ca="1" si="332"/>
        <v>126.49537201402335</v>
      </c>
      <c r="J760" s="306">
        <f t="shared" ca="1" si="333"/>
        <v>1912.6142538122574</v>
      </c>
      <c r="K760" s="307">
        <f t="shared" ca="1" si="334"/>
        <v>-1.4720860139725422</v>
      </c>
      <c r="L760" s="304">
        <f t="shared" ca="1" si="319"/>
        <v>1912.6148203240114</v>
      </c>
      <c r="M760" s="306">
        <f t="shared" ca="1" si="335"/>
        <v>-1.5051854107639295</v>
      </c>
      <c r="N760" s="304">
        <f t="shared" ca="1" si="336"/>
        <v>-86.240771421438353</v>
      </c>
      <c r="P760" s="310">
        <f t="shared" ca="1" si="337"/>
        <v>23</v>
      </c>
      <c r="Q760" s="304">
        <f t="shared" ca="1" si="338"/>
        <v>0</v>
      </c>
      <c r="R760" s="306">
        <f t="shared" ca="1" si="339"/>
        <v>0</v>
      </c>
      <c r="S760" s="307">
        <f t="shared" ca="1" si="340"/>
        <v>4.2939999999999809</v>
      </c>
      <c r="T760" s="304">
        <f t="shared" ca="1" si="320"/>
        <v>42.124139999999812</v>
      </c>
      <c r="U760" s="311">
        <f t="shared" ca="1" si="321"/>
        <v>0</v>
      </c>
      <c r="V760" s="306">
        <f t="shared" ca="1" si="322"/>
        <v>1.2251803438107918</v>
      </c>
      <c r="W760" s="304">
        <f t="shared" ca="1" si="323"/>
        <v>42.943621285002372</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-0.21194182365537273</v>
      </c>
      <c r="AH760" s="304">
        <f t="shared" ca="1" si="347"/>
        <v>-10.000834063930846</v>
      </c>
    </row>
    <row r="761" spans="1:34" x14ac:dyDescent="0.2">
      <c r="A761" s="347">
        <f t="shared" ca="1" si="325"/>
        <v>1E-4</v>
      </c>
      <c r="B761" s="304">
        <f t="shared" ca="1" si="326"/>
        <v>51.310100000000759</v>
      </c>
      <c r="D761" s="306">
        <f t="shared" ca="1" si="327"/>
        <v>-0.65569381837029739</v>
      </c>
      <c r="E761" s="307">
        <f t="shared" ca="1" si="328"/>
        <v>0.16932528023736815</v>
      </c>
      <c r="F761" s="304">
        <f t="shared" ca="1" si="329"/>
        <v>0.67720413021221582</v>
      </c>
      <c r="G761" s="306">
        <f t="shared" ca="1" si="330"/>
        <v>8.2934583560512678</v>
      </c>
      <c r="H761" s="307">
        <f t="shared" ca="1" si="331"/>
        <v>-126.22318458709923</v>
      </c>
      <c r="I761" s="304">
        <f t="shared" ca="1" si="332"/>
        <v>126.49535081896283</v>
      </c>
      <c r="J761" s="306">
        <f t="shared" ca="1" si="333"/>
        <v>1912.6142538122574</v>
      </c>
      <c r="K761" s="307">
        <f t="shared" ca="1" si="334"/>
        <v>-1.4847083332778785</v>
      </c>
      <c r="L761" s="304">
        <f t="shared" ca="1" si="319"/>
        <v>1912.6148300807072</v>
      </c>
      <c r="M761" s="306">
        <f t="shared" ca="1" si="335"/>
        <v>-1.5051859192264063</v>
      </c>
      <c r="N761" s="304">
        <f t="shared" ca="1" si="336"/>
        <v>-86.240800554192319</v>
      </c>
      <c r="P761" s="310">
        <f t="shared" ca="1" si="337"/>
        <v>23</v>
      </c>
      <c r="Q761" s="304">
        <f t="shared" ca="1" si="338"/>
        <v>0</v>
      </c>
      <c r="R761" s="306">
        <f t="shared" ca="1" si="339"/>
        <v>0</v>
      </c>
      <c r="S761" s="307">
        <f t="shared" ca="1" si="340"/>
        <v>4.2939999999999809</v>
      </c>
      <c r="T761" s="304">
        <f t="shared" ca="1" si="320"/>
        <v>42.124139999999812</v>
      </c>
      <c r="U761" s="311">
        <f t="shared" ca="1" si="321"/>
        <v>0</v>
      </c>
      <c r="V761" s="306">
        <f t="shared" ca="1" si="322"/>
        <v>1.225181890273527</v>
      </c>
      <c r="W761" s="304">
        <f t="shared" ca="1" si="323"/>
        <v>42.943661098905764</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-0.21195076873807928</v>
      </c>
      <c r="AH761" s="304">
        <f t="shared" ca="1" si="347"/>
        <v>-10.000843336050899</v>
      </c>
    </row>
    <row r="762" spans="1:34" x14ac:dyDescent="0.2">
      <c r="A762" s="347">
        <f t="shared" ca="1" si="325"/>
        <v>1E-4</v>
      </c>
      <c r="B762" s="304">
        <f t="shared" ca="1" si="326"/>
        <v>51.310200000000762</v>
      </c>
      <c r="D762" s="306">
        <f t="shared" ca="1" si="327"/>
        <v>-0.65568935216011448</v>
      </c>
      <c r="E762" s="307">
        <f t="shared" ca="1" si="328"/>
        <v>0.16933486566721889</v>
      </c>
      <c r="F762" s="304">
        <f t="shared" ca="1" si="329"/>
        <v>0.67720220264459097</v>
      </c>
      <c r="G762" s="306">
        <f t="shared" ca="1" si="330"/>
        <v>8.2933927871160513</v>
      </c>
      <c r="H762" s="307">
        <f t="shared" ca="1" si="331"/>
        <v>-126.22316765361266</v>
      </c>
      <c r="I762" s="304">
        <f t="shared" ca="1" si="332"/>
        <v>126.49532962300782</v>
      </c>
      <c r="J762" s="306">
        <f t="shared" ca="1" si="333"/>
        <v>1912.6142538122574</v>
      </c>
      <c r="K762" s="307">
        <f t="shared" ca="1" si="334"/>
        <v>-1.4973306508899142</v>
      </c>
      <c r="L762" s="304">
        <f t="shared" ca="1" si="319"/>
        <v>1912.6148399207029</v>
      </c>
      <c r="M762" s="306">
        <f t="shared" ca="1" si="335"/>
        <v>-1.5051864276850337</v>
      </c>
      <c r="N762" s="304">
        <f t="shared" ca="1" si="336"/>
        <v>-86.240829686725718</v>
      </c>
      <c r="P762" s="310">
        <f t="shared" ca="1" si="337"/>
        <v>23</v>
      </c>
      <c r="Q762" s="304">
        <f t="shared" ca="1" si="338"/>
        <v>0</v>
      </c>
      <c r="R762" s="306">
        <f t="shared" ca="1" si="339"/>
        <v>0</v>
      </c>
      <c r="S762" s="307">
        <f t="shared" ca="1" si="340"/>
        <v>4.2939999999999809</v>
      </c>
      <c r="T762" s="304">
        <f t="shared" ca="1" si="320"/>
        <v>42.124139999999812</v>
      </c>
      <c r="U762" s="311">
        <f t="shared" ca="1" si="321"/>
        <v>0</v>
      </c>
      <c r="V762" s="306">
        <f t="shared" ca="1" si="322"/>
        <v>1.2251834367380066</v>
      </c>
      <c r="W762" s="304">
        <f t="shared" ca="1" si="323"/>
        <v>42.943700912229055</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-0.21195971369069255</v>
      </c>
      <c r="AH762" s="304">
        <f t="shared" ca="1" si="347"/>
        <v>-10.000852608035853</v>
      </c>
    </row>
    <row r="763" spans="1:34" x14ac:dyDescent="0.2">
      <c r="A763" s="347">
        <f t="shared" ca="1" si="325"/>
        <v>1E-4</v>
      </c>
      <c r="B763" s="304">
        <f t="shared" ca="1" si="326"/>
        <v>51.310300000000765</v>
      </c>
      <c r="D763" s="306">
        <f t="shared" ca="1" si="327"/>
        <v>-0.65568488596991037</v>
      </c>
      <c r="E763" s="307">
        <f t="shared" ca="1" si="328"/>
        <v>0.16934445095777662</v>
      </c>
      <c r="F763" s="304">
        <f t="shared" ca="1" si="329"/>
        <v>0.67720027522112336</v>
      </c>
      <c r="G763" s="306">
        <f t="shared" ca="1" si="330"/>
        <v>8.2933272186274536</v>
      </c>
      <c r="H763" s="307">
        <f t="shared" ca="1" si="331"/>
        <v>-126.22315071916756</v>
      </c>
      <c r="I763" s="304">
        <f t="shared" ca="1" si="332"/>
        <v>126.4953084261583</v>
      </c>
      <c r="J763" s="306">
        <f t="shared" ca="1" si="333"/>
        <v>1912.6142538122574</v>
      </c>
      <c r="K763" s="307">
        <f t="shared" ca="1" si="334"/>
        <v>-1.5099529668085532</v>
      </c>
      <c r="L763" s="304">
        <f t="shared" ca="1" si="319"/>
        <v>1912.6148498439982</v>
      </c>
      <c r="M763" s="306">
        <f t="shared" ca="1" si="335"/>
        <v>-1.5051869361398116</v>
      </c>
      <c r="N763" s="304">
        <f t="shared" ca="1" si="336"/>
        <v>-86.240858819038564</v>
      </c>
      <c r="P763" s="310">
        <f t="shared" ca="1" si="337"/>
        <v>23</v>
      </c>
      <c r="Q763" s="304">
        <f t="shared" ca="1" si="338"/>
        <v>0</v>
      </c>
      <c r="R763" s="306">
        <f t="shared" ca="1" si="339"/>
        <v>0</v>
      </c>
      <c r="S763" s="307">
        <f t="shared" ca="1" si="340"/>
        <v>4.2939999999999809</v>
      </c>
      <c r="T763" s="304">
        <f t="shared" ca="1" si="320"/>
        <v>42.124139999999812</v>
      </c>
      <c r="U763" s="311">
        <f t="shared" ca="1" si="321"/>
        <v>0</v>
      </c>
      <c r="V763" s="306">
        <f t="shared" ca="1" si="322"/>
        <v>1.225184983204231</v>
      </c>
      <c r="W763" s="304">
        <f t="shared" ca="1" si="323"/>
        <v>42.943740724972223</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-0.21196865851321967</v>
      </c>
      <c r="AH763" s="304">
        <f t="shared" ca="1" si="347"/>
        <v>-10.000861879885711</v>
      </c>
    </row>
    <row r="764" spans="1:34" x14ac:dyDescent="0.2">
      <c r="A764" s="347">
        <f t="shared" ca="1" si="325"/>
        <v>1E-4</v>
      </c>
      <c r="B764" s="304">
        <f t="shared" ca="1" si="326"/>
        <v>51.310400000000769</v>
      </c>
      <c r="D764" s="306">
        <f t="shared" ca="1" si="327"/>
        <v>-0.65568041979968705</v>
      </c>
      <c r="E764" s="307">
        <f t="shared" ca="1" si="328"/>
        <v>0.16935403610903954</v>
      </c>
      <c r="F764" s="304">
        <f t="shared" ca="1" si="329"/>
        <v>0.67719834794180922</v>
      </c>
      <c r="G764" s="306">
        <f t="shared" ca="1" si="330"/>
        <v>8.2932616505854728</v>
      </c>
      <c r="H764" s="307">
        <f t="shared" ca="1" si="331"/>
        <v>-126.22313378376396</v>
      </c>
      <c r="I764" s="304">
        <f t="shared" ca="1" si="332"/>
        <v>126.49528722841434</v>
      </c>
      <c r="J764" s="306">
        <f t="shared" ca="1" si="333"/>
        <v>1912.6142538122574</v>
      </c>
      <c r="K764" s="307">
        <f t="shared" ca="1" si="334"/>
        <v>-1.5225752810336997</v>
      </c>
      <c r="L764" s="304">
        <f t="shared" ca="1" si="319"/>
        <v>1912.6148598505931</v>
      </c>
      <c r="M764" s="306">
        <f t="shared" ca="1" si="335"/>
        <v>-1.5051874445907401</v>
      </c>
      <c r="N764" s="304">
        <f t="shared" ca="1" si="336"/>
        <v>-86.240887951130858</v>
      </c>
      <c r="P764" s="310">
        <f t="shared" ca="1" si="337"/>
        <v>23</v>
      </c>
      <c r="Q764" s="304">
        <f t="shared" ca="1" si="338"/>
        <v>0</v>
      </c>
      <c r="R764" s="306">
        <f t="shared" ca="1" si="339"/>
        <v>0</v>
      </c>
      <c r="S764" s="307">
        <f t="shared" ca="1" si="340"/>
        <v>4.2939999999999809</v>
      </c>
      <c r="T764" s="304">
        <f t="shared" ca="1" si="320"/>
        <v>42.124139999999812</v>
      </c>
      <c r="U764" s="311">
        <f t="shared" ca="1" si="321"/>
        <v>0</v>
      </c>
      <c r="V764" s="306">
        <f t="shared" ca="1" si="322"/>
        <v>1.2251865296722</v>
      </c>
      <c r="W764" s="304">
        <f t="shared" ca="1" si="323"/>
        <v>42.943780537135325</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-0.21197760320565173</v>
      </c>
      <c r="AH764" s="304">
        <f t="shared" ca="1" si="347"/>
        <v>-10.000871151600469</v>
      </c>
    </row>
    <row r="765" spans="1:34" x14ac:dyDescent="0.2">
      <c r="A765" s="347">
        <f t="shared" ca="1" si="325"/>
        <v>1E-4</v>
      </c>
      <c r="B765" s="304">
        <f t="shared" ca="1" si="326"/>
        <v>51.310500000000772</v>
      </c>
      <c r="D765" s="306">
        <f t="shared" ca="1" si="327"/>
        <v>-0.65567595364944387</v>
      </c>
      <c r="E765" s="307">
        <f t="shared" ca="1" si="328"/>
        <v>0.1693636211210201</v>
      </c>
      <c r="F765" s="304">
        <f t="shared" ca="1" si="329"/>
        <v>0.6771964208066461</v>
      </c>
      <c r="G765" s="306">
        <f t="shared" ca="1" si="330"/>
        <v>8.2931960829901072</v>
      </c>
      <c r="H765" s="307">
        <f t="shared" ca="1" si="331"/>
        <v>-126.22311684740184</v>
      </c>
      <c r="I765" s="304">
        <f t="shared" ca="1" si="332"/>
        <v>126.49526602977592</v>
      </c>
      <c r="J765" s="306">
        <f t="shared" ca="1" si="333"/>
        <v>1912.6142538122574</v>
      </c>
      <c r="K765" s="307">
        <f t="shared" ca="1" si="334"/>
        <v>-1.535197593565258</v>
      </c>
      <c r="L765" s="304">
        <f t="shared" ca="1" si="319"/>
        <v>1912.6148699404878</v>
      </c>
      <c r="M765" s="306">
        <f t="shared" ca="1" si="335"/>
        <v>-1.5051879530378189</v>
      </c>
      <c r="N765" s="304">
        <f t="shared" ca="1" si="336"/>
        <v>-86.240917083002586</v>
      </c>
      <c r="P765" s="310">
        <f t="shared" ca="1" si="337"/>
        <v>23</v>
      </c>
      <c r="Q765" s="304">
        <f t="shared" ca="1" si="338"/>
        <v>0</v>
      </c>
      <c r="R765" s="306">
        <f t="shared" ca="1" si="339"/>
        <v>0</v>
      </c>
      <c r="S765" s="307">
        <f t="shared" ca="1" si="340"/>
        <v>4.2939999999999809</v>
      </c>
      <c r="T765" s="304">
        <f t="shared" ca="1" si="320"/>
        <v>42.124139999999812</v>
      </c>
      <c r="U765" s="311">
        <f t="shared" ca="1" si="321"/>
        <v>0</v>
      </c>
      <c r="V765" s="306">
        <f t="shared" ca="1" si="322"/>
        <v>1.2251880761419141</v>
      </c>
      <c r="W765" s="304">
        <f t="shared" ca="1" si="323"/>
        <v>42.94382034871834</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-0.21198654776800119</v>
      </c>
      <c r="AH765" s="304">
        <f t="shared" ca="1" si="347"/>
        <v>-10.000880423180138</v>
      </c>
    </row>
    <row r="766" spans="1:34" x14ac:dyDescent="0.2">
      <c r="A766" s="347">
        <f t="shared" ca="1" si="325"/>
        <v>1E-4</v>
      </c>
      <c r="B766" s="304">
        <f t="shared" ca="1" si="326"/>
        <v>51.310600000000775</v>
      </c>
      <c r="D766" s="306">
        <f t="shared" ca="1" si="327"/>
        <v>-0.65567148751918258</v>
      </c>
      <c r="E766" s="307">
        <f t="shared" ca="1" si="328"/>
        <v>0.1693732059937112</v>
      </c>
      <c r="F766" s="304">
        <f t="shared" ca="1" si="329"/>
        <v>0.6771944938156288</v>
      </c>
      <c r="G766" s="306">
        <f t="shared" ca="1" si="330"/>
        <v>8.2931305158413551</v>
      </c>
      <c r="H766" s="307">
        <f t="shared" ca="1" si="331"/>
        <v>-126.22309991008125</v>
      </c>
      <c r="I766" s="304">
        <f t="shared" ca="1" si="332"/>
        <v>126.49524483024305</v>
      </c>
      <c r="J766" s="306">
        <f t="shared" ca="1" si="333"/>
        <v>1912.6142538122574</v>
      </c>
      <c r="K766" s="307">
        <f t="shared" ca="1" si="334"/>
        <v>-1.5478199044031322</v>
      </c>
      <c r="L766" s="304">
        <f t="shared" ca="1" si="319"/>
        <v>1912.6148801136821</v>
      </c>
      <c r="M766" s="306">
        <f t="shared" ca="1" si="335"/>
        <v>-1.5051884614810485</v>
      </c>
      <c r="N766" s="304">
        <f t="shared" ca="1" si="336"/>
        <v>-86.240946214653761</v>
      </c>
      <c r="P766" s="310">
        <f t="shared" ca="1" si="337"/>
        <v>23</v>
      </c>
      <c r="Q766" s="304">
        <f t="shared" ca="1" si="338"/>
        <v>0</v>
      </c>
      <c r="R766" s="306">
        <f t="shared" ca="1" si="339"/>
        <v>0</v>
      </c>
      <c r="S766" s="307">
        <f t="shared" ca="1" si="340"/>
        <v>4.2939999999999809</v>
      </c>
      <c r="T766" s="304">
        <f t="shared" ca="1" si="320"/>
        <v>42.124139999999812</v>
      </c>
      <c r="U766" s="311">
        <f t="shared" ca="1" si="321"/>
        <v>0</v>
      </c>
      <c r="V766" s="306">
        <f t="shared" ca="1" si="322"/>
        <v>1.2251896226133725</v>
      </c>
      <c r="W766" s="304">
        <f t="shared" ca="1" si="323"/>
        <v>42.943860159721261</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-0.21199549220026626</v>
      </c>
      <c r="AH766" s="304">
        <f t="shared" ca="1" si="347"/>
        <v>-10.000889694624716</v>
      </c>
    </row>
    <row r="767" spans="1:34" x14ac:dyDescent="0.2">
      <c r="A767" s="347">
        <f t="shared" ca="1" si="325"/>
        <v>1E-4</v>
      </c>
      <c r="B767" s="304">
        <f t="shared" ca="1" si="326"/>
        <v>51.310700000000779</v>
      </c>
      <c r="D767" s="306">
        <f t="shared" ca="1" si="327"/>
        <v>-0.65566702140890154</v>
      </c>
      <c r="E767" s="307">
        <f t="shared" ca="1" si="328"/>
        <v>0.1693827907271146</v>
      </c>
      <c r="F767" s="304">
        <f t="shared" ca="1" si="329"/>
        <v>0.67719256696875108</v>
      </c>
      <c r="G767" s="306">
        <f t="shared" ca="1" si="330"/>
        <v>8.2930649491392145</v>
      </c>
      <c r="H767" s="307">
        <f t="shared" ca="1" si="331"/>
        <v>-126.22308297180217</v>
      </c>
      <c r="I767" s="304">
        <f t="shared" ca="1" si="332"/>
        <v>126.49522362981575</v>
      </c>
      <c r="J767" s="306">
        <f t="shared" ca="1" si="333"/>
        <v>1912.6142538122574</v>
      </c>
      <c r="K767" s="307">
        <f t="shared" ca="1" si="334"/>
        <v>-1.5604422135472265</v>
      </c>
      <c r="L767" s="304">
        <f t="shared" ca="1" si="319"/>
        <v>1912.6148903701758</v>
      </c>
      <c r="M767" s="306">
        <f t="shared" ca="1" si="335"/>
        <v>-1.5051889699204286</v>
      </c>
      <c r="N767" s="304">
        <f t="shared" ca="1" si="336"/>
        <v>-86.240975346084383</v>
      </c>
      <c r="P767" s="310">
        <f t="shared" ca="1" si="337"/>
        <v>23</v>
      </c>
      <c r="Q767" s="304">
        <f t="shared" ca="1" si="338"/>
        <v>0</v>
      </c>
      <c r="R767" s="306">
        <f t="shared" ca="1" si="339"/>
        <v>0</v>
      </c>
      <c r="S767" s="307">
        <f t="shared" ca="1" si="340"/>
        <v>4.2939999999999809</v>
      </c>
      <c r="T767" s="304">
        <f t="shared" ca="1" si="320"/>
        <v>42.124139999999812</v>
      </c>
      <c r="U767" s="311">
        <f t="shared" ca="1" si="321"/>
        <v>0</v>
      </c>
      <c r="V767" s="306">
        <f t="shared" ca="1" si="322"/>
        <v>1.2251911690865753</v>
      </c>
      <c r="W767" s="304">
        <f t="shared" ca="1" si="323"/>
        <v>42.943899970144102</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-0.21200443650244338</v>
      </c>
      <c r="AH767" s="304">
        <f t="shared" ca="1" si="347"/>
        <v>-10.0008989659342</v>
      </c>
    </row>
    <row r="768" spans="1:34" x14ac:dyDescent="0.2">
      <c r="A768" s="347">
        <f t="shared" ca="1" si="325"/>
        <v>1E-4</v>
      </c>
      <c r="B768" s="304">
        <f t="shared" ca="1" si="326"/>
        <v>51.310800000000782</v>
      </c>
      <c r="D768" s="306">
        <f t="shared" ca="1" si="327"/>
        <v>-0.65566255531860107</v>
      </c>
      <c r="E768" s="307">
        <f t="shared" ca="1" si="328"/>
        <v>0.16939237532123208</v>
      </c>
      <c r="F768" s="304">
        <f t="shared" ca="1" si="329"/>
        <v>0.67719064026600873</v>
      </c>
      <c r="G768" s="306">
        <f t="shared" ca="1" si="330"/>
        <v>8.2929993828836821</v>
      </c>
      <c r="H768" s="307">
        <f t="shared" ca="1" si="331"/>
        <v>-126.22306603256465</v>
      </c>
      <c r="I768" s="304">
        <f t="shared" ca="1" si="332"/>
        <v>126.49520242849404</v>
      </c>
      <c r="J768" s="306">
        <f t="shared" ca="1" si="333"/>
        <v>1912.6142538122574</v>
      </c>
      <c r="K768" s="307">
        <f t="shared" ca="1" si="334"/>
        <v>-1.5730645209974448</v>
      </c>
      <c r="L768" s="304">
        <f t="shared" ca="1" si="319"/>
        <v>1912.6149007099691</v>
      </c>
      <c r="M768" s="306">
        <f t="shared" ca="1" si="335"/>
        <v>-1.5051894783559594</v>
      </c>
      <c r="N768" s="304">
        <f t="shared" ca="1" si="336"/>
        <v>-86.241004477294453</v>
      </c>
      <c r="P768" s="310">
        <f t="shared" ca="1" si="337"/>
        <v>23</v>
      </c>
      <c r="Q768" s="304">
        <f t="shared" ca="1" si="338"/>
        <v>0</v>
      </c>
      <c r="R768" s="306">
        <f t="shared" ca="1" si="339"/>
        <v>0</v>
      </c>
      <c r="S768" s="307">
        <f t="shared" ca="1" si="340"/>
        <v>4.2939999999999809</v>
      </c>
      <c r="T768" s="304">
        <f t="shared" ca="1" si="320"/>
        <v>42.124139999999812</v>
      </c>
      <c r="U768" s="311">
        <f t="shared" ca="1" si="321"/>
        <v>0</v>
      </c>
      <c r="V768" s="306">
        <f t="shared" ca="1" si="322"/>
        <v>1.225192715561523</v>
      </c>
      <c r="W768" s="304">
        <f t="shared" ca="1" si="323"/>
        <v>42.943939779986877</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-0.21201338067453435</v>
      </c>
      <c r="AH768" s="304">
        <f t="shared" ca="1" si="347"/>
        <v>-10.000908237108591</v>
      </c>
    </row>
    <row r="769" spans="1:34" x14ac:dyDescent="0.2">
      <c r="A769" s="347">
        <f t="shared" ca="1" si="325"/>
        <v>1E-4</v>
      </c>
      <c r="B769" s="304">
        <f t="shared" ca="1" si="326"/>
        <v>51.310900000000785</v>
      </c>
      <c r="D769" s="306">
        <f t="shared" ca="1" si="327"/>
        <v>-0.65565808924828184</v>
      </c>
      <c r="E769" s="307">
        <f t="shared" ca="1" si="328"/>
        <v>0.1694019597760672</v>
      </c>
      <c r="F769" s="304">
        <f t="shared" ca="1" si="329"/>
        <v>0.67718871370739797</v>
      </c>
      <c r="G769" s="306">
        <f t="shared" ca="1" si="330"/>
        <v>8.2929338170747577</v>
      </c>
      <c r="H769" s="307">
        <f t="shared" ca="1" si="331"/>
        <v>-126.22304909236867</v>
      </c>
      <c r="I769" s="304">
        <f t="shared" ca="1" si="332"/>
        <v>126.49518122627792</v>
      </c>
      <c r="J769" s="306">
        <f t="shared" ca="1" si="333"/>
        <v>1912.6142538122574</v>
      </c>
      <c r="K769" s="307">
        <f t="shared" ca="1" si="334"/>
        <v>-1.5856868267536914</v>
      </c>
      <c r="L769" s="304">
        <f t="shared" ca="1" si="319"/>
        <v>1912.6149111330619</v>
      </c>
      <c r="M769" s="306">
        <f t="shared" ca="1" si="335"/>
        <v>-1.5051899867876406</v>
      </c>
      <c r="N769" s="304">
        <f t="shared" ca="1" si="336"/>
        <v>-86.241033608283956</v>
      </c>
      <c r="P769" s="310">
        <f t="shared" ca="1" si="337"/>
        <v>23</v>
      </c>
      <c r="Q769" s="304">
        <f t="shared" ca="1" si="338"/>
        <v>0</v>
      </c>
      <c r="R769" s="306">
        <f t="shared" ca="1" si="339"/>
        <v>0</v>
      </c>
      <c r="S769" s="307">
        <f t="shared" ca="1" si="340"/>
        <v>4.2939999999999809</v>
      </c>
      <c r="T769" s="304">
        <f t="shared" ca="1" si="320"/>
        <v>42.124139999999812</v>
      </c>
      <c r="U769" s="311">
        <f t="shared" ca="1" si="321"/>
        <v>0</v>
      </c>
      <c r="V769" s="306">
        <f t="shared" ca="1" si="322"/>
        <v>1.2251942620382152</v>
      </c>
      <c r="W769" s="304">
        <f t="shared" ca="1" si="323"/>
        <v>42.943979589249601</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-0.21202232471654447</v>
      </c>
      <c r="AH769" s="304">
        <f t="shared" ca="1" si="347"/>
        <v>-10.000917508147896</v>
      </c>
    </row>
    <row r="770" spans="1:34" x14ac:dyDescent="0.2">
      <c r="A770" s="347">
        <f t="shared" ca="1" si="325"/>
        <v>1E-4</v>
      </c>
      <c r="B770" s="304">
        <f t="shared" ca="1" si="326"/>
        <v>51.311000000000789</v>
      </c>
      <c r="D770" s="306">
        <f t="shared" ca="1" si="327"/>
        <v>-0.6556536231979464</v>
      </c>
      <c r="E770" s="307">
        <f t="shared" ca="1" si="328"/>
        <v>0.16941154409162351</v>
      </c>
      <c r="F770" s="304">
        <f t="shared" ca="1" si="329"/>
        <v>0.67718678729291726</v>
      </c>
      <c r="G770" s="306">
        <f t="shared" ca="1" si="330"/>
        <v>8.2928682517124379</v>
      </c>
      <c r="H770" s="307">
        <f t="shared" ca="1" si="331"/>
        <v>-126.22303215121426</v>
      </c>
      <c r="I770" s="304">
        <f t="shared" ca="1" si="332"/>
        <v>126.4951600231674</v>
      </c>
      <c r="J770" s="306">
        <f t="shared" ca="1" si="333"/>
        <v>1912.6142538122574</v>
      </c>
      <c r="K770" s="307">
        <f t="shared" ca="1" si="334"/>
        <v>-1.5983091308158706</v>
      </c>
      <c r="L770" s="304">
        <f t="shared" ca="1" si="319"/>
        <v>1912.6149216394542</v>
      </c>
      <c r="M770" s="306">
        <f t="shared" ca="1" si="335"/>
        <v>-1.5051904952154729</v>
      </c>
      <c r="N770" s="304">
        <f t="shared" ca="1" si="336"/>
        <v>-86.241062739052921</v>
      </c>
      <c r="P770" s="310">
        <f t="shared" ca="1" si="337"/>
        <v>23</v>
      </c>
      <c r="Q770" s="304">
        <f t="shared" ca="1" si="338"/>
        <v>0</v>
      </c>
      <c r="R770" s="306">
        <f t="shared" ca="1" si="339"/>
        <v>0</v>
      </c>
      <c r="S770" s="307">
        <f t="shared" ca="1" si="340"/>
        <v>4.2939999999999809</v>
      </c>
      <c r="T770" s="304">
        <f t="shared" ca="1" si="320"/>
        <v>42.124139999999812</v>
      </c>
      <c r="U770" s="311">
        <f t="shared" ca="1" si="321"/>
        <v>0</v>
      </c>
      <c r="V770" s="306">
        <f t="shared" ca="1" si="322"/>
        <v>1.2251958085166519</v>
      </c>
      <c r="W770" s="304">
        <f t="shared" ca="1" si="323"/>
        <v>42.944019397932237</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-0.21203126862847732</v>
      </c>
      <c r="AH770" s="304">
        <f t="shared" ca="1" si="347"/>
        <v>-10.000926779052117</v>
      </c>
    </row>
    <row r="771" spans="1:34" x14ac:dyDescent="0.2">
      <c r="A771" s="347">
        <f t="shared" ca="1" si="325"/>
        <v>1E-4</v>
      </c>
      <c r="B771" s="304">
        <f t="shared" ca="1" si="326"/>
        <v>51.311100000000792</v>
      </c>
      <c r="D771" s="306">
        <f t="shared" ca="1" si="327"/>
        <v>-0.6556491571675882</v>
      </c>
      <c r="E771" s="307">
        <f t="shared" ca="1" si="328"/>
        <v>0.16942112826789213</v>
      </c>
      <c r="F771" s="304">
        <f t="shared" ca="1" si="329"/>
        <v>0.67718486102255293</v>
      </c>
      <c r="G771" s="306">
        <f t="shared" ca="1" si="330"/>
        <v>8.2928026867967208</v>
      </c>
      <c r="H771" s="307">
        <f t="shared" ca="1" si="331"/>
        <v>-126.22301520910143</v>
      </c>
      <c r="I771" s="304">
        <f t="shared" ca="1" si="332"/>
        <v>126.49513881916251</v>
      </c>
      <c r="J771" s="306">
        <f t="shared" ca="1" si="333"/>
        <v>1912.6142538122574</v>
      </c>
      <c r="K771" s="307">
        <f t="shared" ca="1" si="334"/>
        <v>-1.6109314331838864</v>
      </c>
      <c r="L771" s="304">
        <f t="shared" ca="1" si="319"/>
        <v>1912.614932229146</v>
      </c>
      <c r="M771" s="306">
        <f t="shared" ca="1" si="335"/>
        <v>-1.5051910036394556</v>
      </c>
      <c r="N771" s="304">
        <f t="shared" ca="1" si="336"/>
        <v>-86.241091869601334</v>
      </c>
      <c r="P771" s="310">
        <f t="shared" ca="1" si="337"/>
        <v>23</v>
      </c>
      <c r="Q771" s="304">
        <f t="shared" ca="1" si="338"/>
        <v>0</v>
      </c>
      <c r="R771" s="306">
        <f t="shared" ca="1" si="339"/>
        <v>0</v>
      </c>
      <c r="S771" s="307">
        <f t="shared" ca="1" si="340"/>
        <v>4.2939999999999809</v>
      </c>
      <c r="T771" s="304">
        <f t="shared" ca="1" si="320"/>
        <v>42.124139999999812</v>
      </c>
      <c r="U771" s="311">
        <f t="shared" ca="1" si="321"/>
        <v>0</v>
      </c>
      <c r="V771" s="306">
        <f t="shared" ca="1" si="322"/>
        <v>1.2251973549968336</v>
      </c>
      <c r="W771" s="304">
        <f t="shared" ca="1" si="323"/>
        <v>42.944059206034858</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-0.21204021241032223</v>
      </c>
      <c r="AH771" s="304">
        <f t="shared" ca="1" si="347"/>
        <v>-10.000936049821245</v>
      </c>
    </row>
    <row r="772" spans="1:34" x14ac:dyDescent="0.2">
      <c r="A772" s="347">
        <f t="shared" ca="1" si="325"/>
        <v>1E-4</v>
      </c>
      <c r="B772" s="304">
        <f t="shared" ca="1" si="326"/>
        <v>51.311200000000795</v>
      </c>
      <c r="D772" s="306">
        <f t="shared" ca="1" si="327"/>
        <v>-0.65564469115721502</v>
      </c>
      <c r="E772" s="307">
        <f t="shared" ca="1" si="328"/>
        <v>0.16943071230488904</v>
      </c>
      <c r="F772" s="304">
        <f t="shared" ca="1" si="329"/>
        <v>0.67718293489631143</v>
      </c>
      <c r="G772" s="306">
        <f t="shared" ca="1" si="330"/>
        <v>8.2927371223276047</v>
      </c>
      <c r="H772" s="307">
        <f t="shared" ca="1" si="331"/>
        <v>-126.2229982660302</v>
      </c>
      <c r="I772" s="304">
        <f t="shared" ca="1" si="332"/>
        <v>126.49511761426325</v>
      </c>
      <c r="J772" s="306">
        <f t="shared" ca="1" si="333"/>
        <v>1912.6142538122574</v>
      </c>
      <c r="K772" s="307">
        <f t="shared" ca="1" si="334"/>
        <v>-1.6235537338576429</v>
      </c>
      <c r="L772" s="304">
        <f t="shared" ref="L772:L835" ca="1" si="348">SQRT(pos_x^2+pos_z^2)</f>
        <v>1912.614942902137</v>
      </c>
      <c r="M772" s="306">
        <f t="shared" ca="1" si="335"/>
        <v>-1.5051915120595891</v>
      </c>
      <c r="N772" s="304">
        <f t="shared" ca="1" si="336"/>
        <v>-86.241120999929208</v>
      </c>
      <c r="P772" s="310">
        <f t="shared" ca="1" si="337"/>
        <v>23</v>
      </c>
      <c r="Q772" s="304">
        <f t="shared" ca="1" si="338"/>
        <v>0</v>
      </c>
      <c r="R772" s="306">
        <f t="shared" ca="1" si="339"/>
        <v>0</v>
      </c>
      <c r="S772" s="307">
        <f t="shared" ca="1" si="340"/>
        <v>4.2939999999999809</v>
      </c>
      <c r="T772" s="304">
        <f t="shared" ref="T772:T835" ca="1" si="349">m*g</f>
        <v>42.124139999999812</v>
      </c>
      <c r="U772" s="311">
        <f t="shared" ref="U772:U835" ca="1" si="350">IF(pos_xz&lt;L_rampe,Poids*COS(Beta),0)</f>
        <v>0</v>
      </c>
      <c r="V772" s="306">
        <f t="shared" ref="V772:V835" ca="1" si="351">Rho_moyen*(20000-Alt_rampe-pos_z)/(20000+Alt_rampe+pos_z)</f>
        <v>1.2251989014787596</v>
      </c>
      <c r="W772" s="304">
        <f t="shared" ref="W772:W835" ca="1" si="352">1/2*Rho*Sref*Cx*vit_xz^2</f>
        <v>42.944099013557427</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-0.21204915606210051</v>
      </c>
      <c r="AH772" s="304">
        <f t="shared" ca="1" si="347"/>
        <v>-10.000945320455298</v>
      </c>
    </row>
    <row r="773" spans="1:34" x14ac:dyDescent="0.2">
      <c r="A773" s="347">
        <f t="shared" ref="A773:A836" ca="1" si="354">IF(B772+0.01&lt;=T_ini+ROUNDUP(Temps_fin_propu,0), 0.01, IF(K772&gt;0, 0.1, 0.0001))</f>
        <v>1E-4</v>
      </c>
      <c r="B773" s="304">
        <f t="shared" ref="B773:B836" ca="1" si="355">B772+pas</f>
        <v>51.311300000000799</v>
      </c>
      <c r="D773" s="306">
        <f t="shared" ref="D773:D836" ca="1" si="356">IF(AND(L772&lt;L_rampe,Poussee&lt;Poids*SIN(M772)),0,(-W772+Poussee)/m*COS(M772)-U772/m*SIN(M772))</f>
        <v>-0.6556402251668223</v>
      </c>
      <c r="E773" s="307">
        <f t="shared" ref="E773:E836" ca="1" si="357">IF(AND(L772&lt;L_rampe,Poussee&lt;Poids*SIN(M772)),0,(-W772+Poussee)/m*SIN(M772)+U772/m*COS(M772)-Poids/m)</f>
        <v>0.16944029620260714</v>
      </c>
      <c r="F773" s="304">
        <f t="shared" ref="F773:F836" ca="1" si="358">SQRT(acc_x^2+acc_z^2)</f>
        <v>0.67718100891418143</v>
      </c>
      <c r="G773" s="306">
        <f t="shared" ref="G773:G836" ca="1" si="359">G772+acc_x*pas</f>
        <v>8.2926715583050878</v>
      </c>
      <c r="H773" s="307">
        <f t="shared" ref="H773:H836" ca="1" si="360">H772+acc_z*pas</f>
        <v>-126.22298132200058</v>
      </c>
      <c r="I773" s="304">
        <f t="shared" ref="I773:I836" ca="1" si="361">SQRT(vit_x^2+vit_z^2)</f>
        <v>126.49509640846964</v>
      </c>
      <c r="J773" s="306">
        <f t="shared" ref="J773:J836" ca="1" si="362">J772+0.5*(vit_x+G772)*pas*(K772&gt;=0)</f>
        <v>1912.6142538122574</v>
      </c>
      <c r="K773" s="307">
        <f t="shared" ref="K773:K836" ca="1" si="363">K772+0.5*(vit_z+H772)*pas</f>
        <v>-1.6361760328370445</v>
      </c>
      <c r="L773" s="304">
        <f t="shared" ca="1" si="348"/>
        <v>1912.6149536584273</v>
      </c>
      <c r="M773" s="306">
        <f t="shared" ref="M773:M836" ca="1" si="364">IF(AND(L772&gt;L_rampe,G773&gt;0),ATAN2(G773,H773),$M$4)</f>
        <v>-1.5051920204758735</v>
      </c>
      <c r="N773" s="304">
        <f t="shared" ref="N773:N836" ca="1" si="365">DEGREES(Beta)</f>
        <v>-86.241150130036544</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4.2939999999999809</v>
      </c>
      <c r="T773" s="304">
        <f t="shared" ca="1" si="349"/>
        <v>42.124139999999812</v>
      </c>
      <c r="U773" s="311">
        <f t="shared" ca="1" si="350"/>
        <v>0</v>
      </c>
      <c r="V773" s="306">
        <f t="shared" ca="1" si="351"/>
        <v>1.2252004479624303</v>
      </c>
      <c r="W773" s="304">
        <f t="shared" ca="1" si="352"/>
        <v>42.944138820499958</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-0.21205809958379618</v>
      </c>
      <c r="AH773" s="304">
        <f t="shared" ref="AH773:AH836" ca="1" si="376">IF(AND(L772&lt;L_rampe,Poussee&lt;Poids*SIN(M772)), g*SIN(M772), (-W772+Poussee)/m)</f>
        <v>-10.000954590954265</v>
      </c>
    </row>
    <row r="774" spans="1:34" x14ac:dyDescent="0.2">
      <c r="A774" s="347">
        <f t="shared" ca="1" si="354"/>
        <v>1E-4</v>
      </c>
      <c r="B774" s="304">
        <f t="shared" ca="1" si="355"/>
        <v>51.311400000000802</v>
      </c>
      <c r="D774" s="306">
        <f t="shared" ca="1" si="356"/>
        <v>-0.65563575919641059</v>
      </c>
      <c r="E774" s="307">
        <f t="shared" ca="1" si="357"/>
        <v>0.16944987996105176</v>
      </c>
      <c r="F774" s="304">
        <f t="shared" ca="1" si="358"/>
        <v>0.67717908307615982</v>
      </c>
      <c r="G774" s="306">
        <f t="shared" ca="1" si="359"/>
        <v>8.2926059947291684</v>
      </c>
      <c r="H774" s="307">
        <f t="shared" ca="1" si="360"/>
        <v>-126.22296437701259</v>
      </c>
      <c r="I774" s="304">
        <f t="shared" ca="1" si="361"/>
        <v>126.4950752017817</v>
      </c>
      <c r="J774" s="306">
        <f t="shared" ca="1" si="362"/>
        <v>1912.6142538122574</v>
      </c>
      <c r="K774" s="307">
        <f t="shared" ca="1" si="363"/>
        <v>-1.6487983301219951</v>
      </c>
      <c r="L774" s="304">
        <f t="shared" ca="1" si="348"/>
        <v>1912.6149644980171</v>
      </c>
      <c r="M774" s="306">
        <f t="shared" ca="1" si="364"/>
        <v>-1.5051925288883088</v>
      </c>
      <c r="N774" s="304">
        <f t="shared" ca="1" si="365"/>
        <v>-86.241179259923342</v>
      </c>
      <c r="P774" s="310">
        <f t="shared" ca="1" si="366"/>
        <v>23</v>
      </c>
      <c r="Q774" s="304">
        <f t="shared" ca="1" si="367"/>
        <v>0</v>
      </c>
      <c r="R774" s="306">
        <f t="shared" ca="1" si="368"/>
        <v>0</v>
      </c>
      <c r="S774" s="307">
        <f t="shared" ca="1" si="369"/>
        <v>4.2939999999999809</v>
      </c>
      <c r="T774" s="304">
        <f t="shared" ca="1" si="349"/>
        <v>42.124139999999812</v>
      </c>
      <c r="U774" s="311">
        <f t="shared" ca="1" si="350"/>
        <v>0</v>
      </c>
      <c r="V774" s="306">
        <f t="shared" ca="1" si="351"/>
        <v>1.2252019944478456</v>
      </c>
      <c r="W774" s="304">
        <f t="shared" ca="1" si="352"/>
        <v>42.944178626862467</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-0.21206704297542167</v>
      </c>
      <c r="AH774" s="304">
        <f t="shared" ca="1" si="376"/>
        <v>-10.000963861318153</v>
      </c>
    </row>
    <row r="775" spans="1:34" x14ac:dyDescent="0.2">
      <c r="A775" s="347">
        <f t="shared" ca="1" si="354"/>
        <v>1E-4</v>
      </c>
      <c r="B775" s="304">
        <f t="shared" ca="1" si="355"/>
        <v>51.311500000000805</v>
      </c>
      <c r="D775" s="306">
        <f t="shared" ca="1" si="356"/>
        <v>-0.65563129324598024</v>
      </c>
      <c r="E775" s="307">
        <f t="shared" ca="1" si="357"/>
        <v>0.16945946358022113</v>
      </c>
      <c r="F775" s="304">
        <f t="shared" ca="1" si="358"/>
        <v>0.67717715738224127</v>
      </c>
      <c r="G775" s="306">
        <f t="shared" ca="1" si="359"/>
        <v>8.2925404315998446</v>
      </c>
      <c r="H775" s="307">
        <f t="shared" ca="1" si="360"/>
        <v>-126.22294743106623</v>
      </c>
      <c r="I775" s="304">
        <f t="shared" ca="1" si="361"/>
        <v>126.49505399419942</v>
      </c>
      <c r="J775" s="306">
        <f t="shared" ca="1" si="362"/>
        <v>1912.6142538122574</v>
      </c>
      <c r="K775" s="307">
        <f t="shared" ca="1" si="363"/>
        <v>-1.6614206257123989</v>
      </c>
      <c r="L775" s="304">
        <f t="shared" ca="1" si="348"/>
        <v>1912.6149754209061</v>
      </c>
      <c r="M775" s="306">
        <f t="shared" ca="1" si="364"/>
        <v>-1.5051930372968949</v>
      </c>
      <c r="N775" s="304">
        <f t="shared" ca="1" si="365"/>
        <v>-86.241208389589588</v>
      </c>
      <c r="P775" s="310">
        <f t="shared" ca="1" si="366"/>
        <v>23</v>
      </c>
      <c r="Q775" s="304">
        <f t="shared" ca="1" si="367"/>
        <v>0</v>
      </c>
      <c r="R775" s="306">
        <f t="shared" ca="1" si="368"/>
        <v>0</v>
      </c>
      <c r="S775" s="307">
        <f t="shared" ca="1" si="369"/>
        <v>4.2939999999999809</v>
      </c>
      <c r="T775" s="304">
        <f t="shared" ca="1" si="349"/>
        <v>42.124139999999812</v>
      </c>
      <c r="U775" s="311">
        <f t="shared" ca="1" si="350"/>
        <v>0</v>
      </c>
      <c r="V775" s="306">
        <f t="shared" ca="1" si="351"/>
        <v>1.2252035409350051</v>
      </c>
      <c r="W775" s="304">
        <f t="shared" ca="1" si="352"/>
        <v>42.944218432644945</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-0.21207598623697166</v>
      </c>
      <c r="AH775" s="304">
        <f t="shared" ca="1" si="376"/>
        <v>-10.000973131546962</v>
      </c>
    </row>
    <row r="776" spans="1:34" x14ac:dyDescent="0.2">
      <c r="A776" s="347">
        <f t="shared" ca="1" si="354"/>
        <v>1E-4</v>
      </c>
      <c r="B776" s="304">
        <f t="shared" ca="1" si="355"/>
        <v>51.311600000000809</v>
      </c>
      <c r="D776" s="306">
        <f t="shared" ca="1" si="356"/>
        <v>-0.6556268273155319</v>
      </c>
      <c r="E776" s="307">
        <f t="shared" ca="1" si="357"/>
        <v>0.16946904706011878</v>
      </c>
      <c r="F776" s="304">
        <f t="shared" ca="1" si="358"/>
        <v>0.67717523183242245</v>
      </c>
      <c r="G776" s="306">
        <f t="shared" ca="1" si="359"/>
        <v>8.2924748689171128</v>
      </c>
      <c r="H776" s="307">
        <f t="shared" ca="1" si="360"/>
        <v>-126.22293048416152</v>
      </c>
      <c r="I776" s="304">
        <f t="shared" ca="1" si="361"/>
        <v>126.49503278572283</v>
      </c>
      <c r="J776" s="306">
        <f t="shared" ca="1" si="362"/>
        <v>1912.6142538122574</v>
      </c>
      <c r="K776" s="307">
        <f t="shared" ca="1" si="363"/>
        <v>-1.6740429196081603</v>
      </c>
      <c r="L776" s="304">
        <f t="shared" ca="1" si="348"/>
        <v>1912.6149864270944</v>
      </c>
      <c r="M776" s="306">
        <f t="shared" ca="1" si="364"/>
        <v>-1.5051935457016319</v>
      </c>
      <c r="N776" s="304">
        <f t="shared" ca="1" si="365"/>
        <v>-86.241237519035295</v>
      </c>
      <c r="P776" s="310">
        <f t="shared" ca="1" si="366"/>
        <v>23</v>
      </c>
      <c r="Q776" s="304">
        <f t="shared" ca="1" si="367"/>
        <v>0</v>
      </c>
      <c r="R776" s="306">
        <f t="shared" ca="1" si="368"/>
        <v>0</v>
      </c>
      <c r="S776" s="307">
        <f t="shared" ca="1" si="369"/>
        <v>4.2939999999999809</v>
      </c>
      <c r="T776" s="304">
        <f t="shared" ca="1" si="349"/>
        <v>42.124139999999812</v>
      </c>
      <c r="U776" s="311">
        <f t="shared" ca="1" si="350"/>
        <v>0</v>
      </c>
      <c r="V776" s="306">
        <f t="shared" ca="1" si="351"/>
        <v>1.2252050874239095</v>
      </c>
      <c r="W776" s="304">
        <f t="shared" ca="1" si="352"/>
        <v>42.9442582378474</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-0.21208492936844969</v>
      </c>
      <c r="AH776" s="304">
        <f t="shared" ca="1" si="376"/>
        <v>-10.000982401640693</v>
      </c>
    </row>
    <row r="777" spans="1:34" x14ac:dyDescent="0.2">
      <c r="A777" s="347">
        <f t="shared" ca="1" si="354"/>
        <v>1E-4</v>
      </c>
      <c r="B777" s="304">
        <f t="shared" ca="1" si="355"/>
        <v>51.311700000000812</v>
      </c>
      <c r="D777" s="306">
        <f t="shared" ca="1" si="356"/>
        <v>-0.65562236140506558</v>
      </c>
      <c r="E777" s="307">
        <f t="shared" ca="1" si="357"/>
        <v>0.16947863040074473</v>
      </c>
      <c r="F777" s="304">
        <f t="shared" ca="1" si="358"/>
        <v>0.67717330642669804</v>
      </c>
      <c r="G777" s="306">
        <f t="shared" ca="1" si="359"/>
        <v>8.2924093066809732</v>
      </c>
      <c r="H777" s="307">
        <f t="shared" ca="1" si="360"/>
        <v>-126.22291353629848</v>
      </c>
      <c r="I777" s="304">
        <f t="shared" ca="1" si="361"/>
        <v>126.49501157635194</v>
      </c>
      <c r="J777" s="306">
        <f t="shared" ca="1" si="362"/>
        <v>1912.6142538122574</v>
      </c>
      <c r="K777" s="307">
        <f t="shared" ca="1" si="363"/>
        <v>-1.6866652118091834</v>
      </c>
      <c r="L777" s="304">
        <f t="shared" ca="1" si="348"/>
        <v>1912.614997516582</v>
      </c>
      <c r="M777" s="306">
        <f t="shared" ca="1" si="364"/>
        <v>-1.5051940541025197</v>
      </c>
      <c r="N777" s="304">
        <f t="shared" ca="1" si="365"/>
        <v>-86.241266648260478</v>
      </c>
      <c r="P777" s="310">
        <f t="shared" ca="1" si="366"/>
        <v>23</v>
      </c>
      <c r="Q777" s="304">
        <f t="shared" ca="1" si="367"/>
        <v>0</v>
      </c>
      <c r="R777" s="306">
        <f t="shared" ca="1" si="368"/>
        <v>0</v>
      </c>
      <c r="S777" s="307">
        <f t="shared" ca="1" si="369"/>
        <v>4.2939999999999809</v>
      </c>
      <c r="T777" s="304">
        <f t="shared" ca="1" si="349"/>
        <v>42.124139999999812</v>
      </c>
      <c r="U777" s="311">
        <f t="shared" ca="1" si="350"/>
        <v>0</v>
      </c>
      <c r="V777" s="306">
        <f t="shared" ca="1" si="351"/>
        <v>1.2252066339145582</v>
      </c>
      <c r="W777" s="304">
        <f t="shared" ca="1" si="352"/>
        <v>42.944298042469846</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-0.212093872369854</v>
      </c>
      <c r="AH777" s="304">
        <f t="shared" ca="1" si="376"/>
        <v>-10.000991671599346</v>
      </c>
    </row>
    <row r="778" spans="1:34" x14ac:dyDescent="0.2">
      <c r="A778" s="347">
        <f t="shared" ca="1" si="354"/>
        <v>1E-4</v>
      </c>
      <c r="B778" s="304">
        <f t="shared" ca="1" si="355"/>
        <v>51.311800000000815</v>
      </c>
      <c r="D778" s="306">
        <f t="shared" ca="1" si="356"/>
        <v>-0.65561789551458183</v>
      </c>
      <c r="E778" s="307">
        <f t="shared" ca="1" si="357"/>
        <v>0.16948821360210076</v>
      </c>
      <c r="F778" s="304">
        <f t="shared" ca="1" si="358"/>
        <v>0.67717138116506403</v>
      </c>
      <c r="G778" s="306">
        <f t="shared" ca="1" si="359"/>
        <v>8.2923437448914221</v>
      </c>
      <c r="H778" s="307">
        <f t="shared" ca="1" si="360"/>
        <v>-126.22289658747712</v>
      </c>
      <c r="I778" s="304">
        <f t="shared" ca="1" si="361"/>
        <v>126.49499036608677</v>
      </c>
      <c r="J778" s="306">
        <f t="shared" ca="1" si="362"/>
        <v>1912.6142538122574</v>
      </c>
      <c r="K778" s="307">
        <f t="shared" ca="1" si="363"/>
        <v>-1.6992875023153722</v>
      </c>
      <c r="L778" s="304">
        <f t="shared" ca="1" si="348"/>
        <v>1912.6150086893686</v>
      </c>
      <c r="M778" s="306">
        <f t="shared" ca="1" si="364"/>
        <v>-1.5051945624995584</v>
      </c>
      <c r="N778" s="304">
        <f t="shared" ca="1" si="365"/>
        <v>-86.241295777265108</v>
      </c>
      <c r="P778" s="310">
        <f t="shared" ca="1" si="366"/>
        <v>23</v>
      </c>
      <c r="Q778" s="304">
        <f t="shared" ca="1" si="367"/>
        <v>0</v>
      </c>
      <c r="R778" s="306">
        <f t="shared" ca="1" si="368"/>
        <v>0</v>
      </c>
      <c r="S778" s="307">
        <f t="shared" ca="1" si="369"/>
        <v>4.2939999999999809</v>
      </c>
      <c r="T778" s="304">
        <f t="shared" ca="1" si="349"/>
        <v>42.124139999999812</v>
      </c>
      <c r="U778" s="311">
        <f t="shared" ca="1" si="350"/>
        <v>0</v>
      </c>
      <c r="V778" s="306">
        <f t="shared" ca="1" si="351"/>
        <v>1.2252081804069521</v>
      </c>
      <c r="W778" s="304">
        <f t="shared" ca="1" si="352"/>
        <v>42.944337846512319</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-0.21210281524119168</v>
      </c>
      <c r="AH778" s="304">
        <f t="shared" ca="1" si="376"/>
        <v>-10.001000941422925</v>
      </c>
    </row>
    <row r="779" spans="1:34" x14ac:dyDescent="0.2">
      <c r="A779" s="347">
        <f t="shared" ca="1" si="354"/>
        <v>1E-4</v>
      </c>
      <c r="B779" s="304">
        <f t="shared" ca="1" si="355"/>
        <v>51.311900000000819</v>
      </c>
      <c r="D779" s="306">
        <f t="shared" ca="1" si="356"/>
        <v>-0.65561342964408176</v>
      </c>
      <c r="E779" s="307">
        <f t="shared" ca="1" si="357"/>
        <v>0.16949779666419573</v>
      </c>
      <c r="F779" s="304">
        <f t="shared" ca="1" si="358"/>
        <v>0.67716945604751877</v>
      </c>
      <c r="G779" s="306">
        <f t="shared" ca="1" si="359"/>
        <v>8.2922781835484578</v>
      </c>
      <c r="H779" s="307">
        <f t="shared" ca="1" si="360"/>
        <v>-126.22287963769746</v>
      </c>
      <c r="I779" s="304">
        <f t="shared" ca="1" si="361"/>
        <v>126.49496915492732</v>
      </c>
      <c r="J779" s="306">
        <f t="shared" ca="1" si="362"/>
        <v>1912.6142538122574</v>
      </c>
      <c r="K779" s="307">
        <f t="shared" ca="1" si="363"/>
        <v>-1.711909791126631</v>
      </c>
      <c r="L779" s="304">
        <f t="shared" ca="1" si="348"/>
        <v>1912.6150199454544</v>
      </c>
      <c r="M779" s="306">
        <f t="shared" ca="1" si="364"/>
        <v>-1.5051950708927482</v>
      </c>
      <c r="N779" s="304">
        <f t="shared" ca="1" si="365"/>
        <v>-86.241324906049215</v>
      </c>
      <c r="P779" s="310">
        <f t="shared" ca="1" si="366"/>
        <v>23</v>
      </c>
      <c r="Q779" s="304">
        <f t="shared" ca="1" si="367"/>
        <v>0</v>
      </c>
      <c r="R779" s="306">
        <f t="shared" ca="1" si="368"/>
        <v>0</v>
      </c>
      <c r="S779" s="307">
        <f t="shared" ca="1" si="369"/>
        <v>4.2939999999999809</v>
      </c>
      <c r="T779" s="304">
        <f t="shared" ca="1" si="349"/>
        <v>42.124139999999812</v>
      </c>
      <c r="U779" s="311">
        <f t="shared" ca="1" si="350"/>
        <v>0</v>
      </c>
      <c r="V779" s="306">
        <f t="shared" ca="1" si="351"/>
        <v>1.22520972690109</v>
      </c>
      <c r="W779" s="304">
        <f t="shared" ca="1" si="352"/>
        <v>42.944377649974754</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-0.21211175798246806</v>
      </c>
      <c r="AH779" s="304">
        <f t="shared" ca="1" si="376"/>
        <v>-10.001010211111437</v>
      </c>
    </row>
    <row r="780" spans="1:34" x14ac:dyDescent="0.2">
      <c r="A780" s="347">
        <f t="shared" ca="1" si="354"/>
        <v>1E-4</v>
      </c>
      <c r="B780" s="304">
        <f t="shared" ca="1" si="355"/>
        <v>51.312000000000822</v>
      </c>
      <c r="D780" s="306">
        <f t="shared" ca="1" si="356"/>
        <v>-0.65560896379356248</v>
      </c>
      <c r="E780" s="307">
        <f t="shared" ca="1" si="357"/>
        <v>0.16950737958701723</v>
      </c>
      <c r="F780" s="304">
        <f t="shared" ca="1" si="358"/>
        <v>0.67716753107405103</v>
      </c>
      <c r="G780" s="306">
        <f t="shared" ca="1" si="359"/>
        <v>8.2922126226520785</v>
      </c>
      <c r="H780" s="307">
        <f t="shared" ca="1" si="360"/>
        <v>-126.2228626869595</v>
      </c>
      <c r="I780" s="304">
        <f t="shared" ca="1" si="361"/>
        <v>126.49494794287361</v>
      </c>
      <c r="J780" s="306">
        <f t="shared" ca="1" si="362"/>
        <v>1912.6142538122574</v>
      </c>
      <c r="K780" s="307">
        <f t="shared" ca="1" si="363"/>
        <v>-1.7245320782428639</v>
      </c>
      <c r="L780" s="304">
        <f t="shared" ca="1" si="348"/>
        <v>1912.6150312848392</v>
      </c>
      <c r="M780" s="306">
        <f t="shared" ca="1" si="364"/>
        <v>-1.505195579282089</v>
      </c>
      <c r="N780" s="304">
        <f t="shared" ca="1" si="365"/>
        <v>-86.241354034612797</v>
      </c>
      <c r="P780" s="310">
        <f t="shared" ca="1" si="366"/>
        <v>23</v>
      </c>
      <c r="Q780" s="304">
        <f t="shared" ca="1" si="367"/>
        <v>0</v>
      </c>
      <c r="R780" s="306">
        <f t="shared" ca="1" si="368"/>
        <v>0</v>
      </c>
      <c r="S780" s="307">
        <f t="shared" ca="1" si="369"/>
        <v>4.2939999999999809</v>
      </c>
      <c r="T780" s="304">
        <f t="shared" ca="1" si="349"/>
        <v>42.124139999999812</v>
      </c>
      <c r="U780" s="311">
        <f t="shared" ca="1" si="350"/>
        <v>0</v>
      </c>
      <c r="V780" s="306">
        <f t="shared" ca="1" si="351"/>
        <v>1.2252112733969724</v>
      </c>
      <c r="W780" s="304">
        <f t="shared" ca="1" si="352"/>
        <v>42.944417452857216</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-0.21212070059367072</v>
      </c>
      <c r="AH780" s="304">
        <f t="shared" ca="1" si="376"/>
        <v>-10.001019480664869</v>
      </c>
    </row>
    <row r="781" spans="1:34" x14ac:dyDescent="0.2">
      <c r="A781" s="347">
        <f t="shared" ca="1" si="354"/>
        <v>1E-4</v>
      </c>
      <c r="B781" s="304">
        <f t="shared" ca="1" si="355"/>
        <v>51.312100000000825</v>
      </c>
      <c r="D781" s="306">
        <f t="shared" ca="1" si="356"/>
        <v>-0.655604497963025</v>
      </c>
      <c r="E781" s="307">
        <f t="shared" ca="1" si="357"/>
        <v>0.16951696237057767</v>
      </c>
      <c r="F781" s="304">
        <f t="shared" ca="1" si="358"/>
        <v>0.67716560624465993</v>
      </c>
      <c r="G781" s="306">
        <f t="shared" ca="1" si="359"/>
        <v>8.2921470622022824</v>
      </c>
      <c r="H781" s="307">
        <f t="shared" ca="1" si="360"/>
        <v>-126.22284573526326</v>
      </c>
      <c r="I781" s="304">
        <f t="shared" ca="1" si="361"/>
        <v>126.49492672992565</v>
      </c>
      <c r="J781" s="306">
        <f t="shared" ca="1" si="362"/>
        <v>1912.6142538122574</v>
      </c>
      <c r="K781" s="307">
        <f t="shared" ca="1" si="363"/>
        <v>-1.737154363663975</v>
      </c>
      <c r="L781" s="304">
        <f t="shared" ca="1" si="348"/>
        <v>1912.6150427075233</v>
      </c>
      <c r="M781" s="306">
        <f t="shared" ca="1" si="364"/>
        <v>-1.505196087667581</v>
      </c>
      <c r="N781" s="304">
        <f t="shared" ca="1" si="365"/>
        <v>-86.241383162955842</v>
      </c>
      <c r="P781" s="310">
        <f t="shared" ca="1" si="366"/>
        <v>23</v>
      </c>
      <c r="Q781" s="304">
        <f t="shared" ca="1" si="367"/>
        <v>0</v>
      </c>
      <c r="R781" s="306">
        <f t="shared" ca="1" si="368"/>
        <v>0</v>
      </c>
      <c r="S781" s="307">
        <f t="shared" ca="1" si="369"/>
        <v>4.2939999999999809</v>
      </c>
      <c r="T781" s="304">
        <f t="shared" ca="1" si="349"/>
        <v>42.124139999999812</v>
      </c>
      <c r="U781" s="311">
        <f t="shared" ca="1" si="350"/>
        <v>0</v>
      </c>
      <c r="V781" s="306">
        <f t="shared" ca="1" si="351"/>
        <v>1.2252128198945995</v>
      </c>
      <c r="W781" s="304">
        <f t="shared" ca="1" si="352"/>
        <v>42.944457255159705</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-0.21212964307480853</v>
      </c>
      <c r="AH781" s="304">
        <f t="shared" ca="1" si="376"/>
        <v>-10.001028750083234</v>
      </c>
    </row>
    <row r="782" spans="1:34" x14ac:dyDescent="0.2">
      <c r="A782" s="347">
        <f t="shared" ca="1" si="354"/>
        <v>1E-4</v>
      </c>
      <c r="B782" s="304">
        <f t="shared" ca="1" si="355"/>
        <v>51.312200000000828</v>
      </c>
      <c r="D782" s="306">
        <f t="shared" ca="1" si="356"/>
        <v>-0.65560003215246976</v>
      </c>
      <c r="E782" s="307">
        <f t="shared" ca="1" si="357"/>
        <v>0.16952654501487707</v>
      </c>
      <c r="F782" s="304">
        <f t="shared" ca="1" si="358"/>
        <v>0.67716368155934092</v>
      </c>
      <c r="G782" s="306">
        <f t="shared" ca="1" si="359"/>
        <v>8.2920815021990677</v>
      </c>
      <c r="H782" s="307">
        <f t="shared" ca="1" si="360"/>
        <v>-126.22282878260876</v>
      </c>
      <c r="I782" s="304">
        <f t="shared" ca="1" si="361"/>
        <v>126.49490551608345</v>
      </c>
      <c r="J782" s="306">
        <f t="shared" ca="1" si="362"/>
        <v>1912.6142538122574</v>
      </c>
      <c r="K782" s="307">
        <f t="shared" ca="1" si="363"/>
        <v>-1.7497766473898686</v>
      </c>
      <c r="L782" s="304">
        <f t="shared" ca="1" si="348"/>
        <v>1912.6150542135063</v>
      </c>
      <c r="M782" s="306">
        <f t="shared" ca="1" si="364"/>
        <v>-1.505196596049224</v>
      </c>
      <c r="N782" s="304">
        <f t="shared" ca="1" si="365"/>
        <v>-86.241412291078376</v>
      </c>
      <c r="P782" s="310">
        <f t="shared" ca="1" si="366"/>
        <v>23</v>
      </c>
      <c r="Q782" s="304">
        <f t="shared" ca="1" si="367"/>
        <v>0</v>
      </c>
      <c r="R782" s="306">
        <f t="shared" ca="1" si="368"/>
        <v>0</v>
      </c>
      <c r="S782" s="307">
        <f t="shared" ca="1" si="369"/>
        <v>4.2939999999999809</v>
      </c>
      <c r="T782" s="304">
        <f t="shared" ca="1" si="349"/>
        <v>42.124139999999812</v>
      </c>
      <c r="U782" s="311">
        <f t="shared" ca="1" si="350"/>
        <v>0</v>
      </c>
      <c r="V782" s="306">
        <f t="shared" ca="1" si="351"/>
        <v>1.225214366393971</v>
      </c>
      <c r="W782" s="304">
        <f t="shared" ca="1" si="352"/>
        <v>42.944497056882199</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-0.21213858542588859</v>
      </c>
      <c r="AH782" s="304">
        <f t="shared" ca="1" si="376"/>
        <v>-10.001038019366534</v>
      </c>
    </row>
    <row r="783" spans="1:34" x14ac:dyDescent="0.2">
      <c r="A783" s="347">
        <f t="shared" ca="1" si="354"/>
        <v>1E-4</v>
      </c>
      <c r="B783" s="304">
        <f t="shared" ca="1" si="355"/>
        <v>51.312300000000832</v>
      </c>
      <c r="D783" s="306">
        <f t="shared" ca="1" si="356"/>
        <v>-0.65559556636189675</v>
      </c>
      <c r="E783" s="307">
        <f t="shared" ca="1" si="357"/>
        <v>0.1695361275199101</v>
      </c>
      <c r="F783" s="304">
        <f t="shared" ca="1" si="358"/>
        <v>0.67716175701808745</v>
      </c>
      <c r="G783" s="306">
        <f t="shared" ca="1" si="359"/>
        <v>8.2920159426424309</v>
      </c>
      <c r="H783" s="307">
        <f t="shared" ca="1" si="360"/>
        <v>-126.222811828996</v>
      </c>
      <c r="I783" s="304">
        <f t="shared" ca="1" si="361"/>
        <v>126.49488430134701</v>
      </c>
      <c r="J783" s="306">
        <f t="shared" ca="1" si="362"/>
        <v>1912.6142538122574</v>
      </c>
      <c r="K783" s="307">
        <f t="shared" ca="1" si="363"/>
        <v>-1.7623989294204487</v>
      </c>
      <c r="L783" s="304">
        <f t="shared" ca="1" si="348"/>
        <v>1912.6150658027884</v>
      </c>
      <c r="M783" s="306">
        <f t="shared" ca="1" si="364"/>
        <v>-1.505197104427018</v>
      </c>
      <c r="N783" s="304">
        <f t="shared" ca="1" si="365"/>
        <v>-86.241441418980372</v>
      </c>
      <c r="P783" s="310">
        <f t="shared" ca="1" si="366"/>
        <v>23</v>
      </c>
      <c r="Q783" s="304">
        <f t="shared" ca="1" si="367"/>
        <v>0</v>
      </c>
      <c r="R783" s="306">
        <f t="shared" ca="1" si="368"/>
        <v>0</v>
      </c>
      <c r="S783" s="307">
        <f t="shared" ca="1" si="369"/>
        <v>4.2939999999999809</v>
      </c>
      <c r="T783" s="304">
        <f t="shared" ca="1" si="349"/>
        <v>42.124139999999812</v>
      </c>
      <c r="U783" s="311">
        <f t="shared" ca="1" si="350"/>
        <v>0</v>
      </c>
      <c r="V783" s="306">
        <f t="shared" ca="1" si="351"/>
        <v>1.2252159128950866</v>
      </c>
      <c r="W783" s="304">
        <f t="shared" ca="1" si="352"/>
        <v>42.944536858024698</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-0.21214752764690026</v>
      </c>
      <c r="AH783" s="304">
        <f t="shared" ca="1" si="376"/>
        <v>-10.001047288514762</v>
      </c>
    </row>
    <row r="784" spans="1:34" x14ac:dyDescent="0.2">
      <c r="A784" s="347">
        <f t="shared" ca="1" si="354"/>
        <v>1E-4</v>
      </c>
      <c r="B784" s="304">
        <f t="shared" ca="1" si="355"/>
        <v>51.312400000000835</v>
      </c>
      <c r="D784" s="306">
        <f t="shared" ca="1" si="356"/>
        <v>-0.65559110059130643</v>
      </c>
      <c r="E784" s="307">
        <f t="shared" ca="1" si="357"/>
        <v>0.16954570988567852</v>
      </c>
      <c r="F784" s="304">
        <f t="shared" ca="1" si="358"/>
        <v>0.67715983262089541</v>
      </c>
      <c r="G784" s="306">
        <f t="shared" ca="1" si="359"/>
        <v>8.291950383532372</v>
      </c>
      <c r="H784" s="307">
        <f t="shared" ca="1" si="360"/>
        <v>-126.22279487442501</v>
      </c>
      <c r="I784" s="304">
        <f t="shared" ca="1" si="361"/>
        <v>126.49486308571639</v>
      </c>
      <c r="J784" s="306">
        <f t="shared" ca="1" si="362"/>
        <v>1912.6142538122574</v>
      </c>
      <c r="K784" s="307">
        <f t="shared" ca="1" si="363"/>
        <v>-1.7750212097556197</v>
      </c>
      <c r="L784" s="304">
        <f t="shared" ca="1" si="348"/>
        <v>1912.6150774753694</v>
      </c>
      <c r="M784" s="306">
        <f t="shared" ca="1" si="364"/>
        <v>-1.5051976128009632</v>
      </c>
      <c r="N784" s="304">
        <f t="shared" ca="1" si="365"/>
        <v>-86.241470546661844</v>
      </c>
      <c r="P784" s="310">
        <f t="shared" ca="1" si="366"/>
        <v>23</v>
      </c>
      <c r="Q784" s="304">
        <f t="shared" ca="1" si="367"/>
        <v>0</v>
      </c>
      <c r="R784" s="306">
        <f t="shared" ca="1" si="368"/>
        <v>0</v>
      </c>
      <c r="S784" s="307">
        <f t="shared" ca="1" si="369"/>
        <v>4.2939999999999809</v>
      </c>
      <c r="T784" s="304">
        <f t="shared" ca="1" si="349"/>
        <v>42.124139999999812</v>
      </c>
      <c r="U784" s="311">
        <f t="shared" ca="1" si="350"/>
        <v>0</v>
      </c>
      <c r="V784" s="306">
        <f t="shared" ca="1" si="351"/>
        <v>1.2252174593979475</v>
      </c>
      <c r="W784" s="304">
        <f t="shared" ca="1" si="352"/>
        <v>42.94457665858728</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-0.21215646973784708</v>
      </c>
      <c r="AH784" s="304">
        <f t="shared" ca="1" si="376"/>
        <v>-10.001056557527919</v>
      </c>
    </row>
    <row r="785" spans="1:34" x14ac:dyDescent="0.2">
      <c r="A785" s="347">
        <f t="shared" ca="1" si="354"/>
        <v>1E-4</v>
      </c>
      <c r="B785" s="304">
        <f t="shared" ca="1" si="355"/>
        <v>51.312500000000838</v>
      </c>
      <c r="D785" s="306">
        <f t="shared" ca="1" si="356"/>
        <v>-0.65558663484070012</v>
      </c>
      <c r="E785" s="307">
        <f t="shared" ca="1" si="357"/>
        <v>0.16955529211220188</v>
      </c>
      <c r="F785" s="304">
        <f t="shared" ca="1" si="358"/>
        <v>0.6771579083677659</v>
      </c>
      <c r="G785" s="306">
        <f t="shared" ca="1" si="359"/>
        <v>8.2918848248688874</v>
      </c>
      <c r="H785" s="307">
        <f t="shared" ca="1" si="360"/>
        <v>-126.2227779188958</v>
      </c>
      <c r="I785" s="304">
        <f t="shared" ca="1" si="361"/>
        <v>126.49484186919157</v>
      </c>
      <c r="J785" s="306">
        <f t="shared" ca="1" si="362"/>
        <v>1912.6142538122574</v>
      </c>
      <c r="K785" s="307">
        <f t="shared" ca="1" si="363"/>
        <v>-1.7876434883952859</v>
      </c>
      <c r="L785" s="304">
        <f t="shared" ca="1" si="348"/>
        <v>1912.6150892312494</v>
      </c>
      <c r="M785" s="306">
        <f t="shared" ca="1" si="364"/>
        <v>-1.5051981211710597</v>
      </c>
      <c r="N785" s="304">
        <f t="shared" ca="1" si="365"/>
        <v>-86.241499674122807</v>
      </c>
      <c r="P785" s="310">
        <f t="shared" ca="1" si="366"/>
        <v>23</v>
      </c>
      <c r="Q785" s="304">
        <f t="shared" ca="1" si="367"/>
        <v>0</v>
      </c>
      <c r="R785" s="306">
        <f t="shared" ca="1" si="368"/>
        <v>0</v>
      </c>
      <c r="S785" s="307">
        <f t="shared" ca="1" si="369"/>
        <v>4.2939999999999809</v>
      </c>
      <c r="T785" s="304">
        <f t="shared" ca="1" si="349"/>
        <v>42.124139999999812</v>
      </c>
      <c r="U785" s="311">
        <f t="shared" ca="1" si="350"/>
        <v>0</v>
      </c>
      <c r="V785" s="306">
        <f t="shared" ca="1" si="351"/>
        <v>1.2252190059025523</v>
      </c>
      <c r="W785" s="304">
        <f t="shared" ca="1" si="352"/>
        <v>42.944616458569882</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-0.21216541169874858</v>
      </c>
      <c r="AH785" s="304">
        <f t="shared" ca="1" si="376"/>
        <v>-10.001065826406025</v>
      </c>
    </row>
    <row r="786" spans="1:34" x14ac:dyDescent="0.2">
      <c r="A786" s="347">
        <f t="shared" ca="1" si="354"/>
        <v>1E-4</v>
      </c>
      <c r="B786" s="304">
        <f t="shared" ca="1" si="355"/>
        <v>51.312600000000842</v>
      </c>
      <c r="D786" s="306">
        <f t="shared" ca="1" si="356"/>
        <v>-0.65558216911007527</v>
      </c>
      <c r="E786" s="307">
        <f t="shared" ca="1" si="357"/>
        <v>0.16956487419946242</v>
      </c>
      <c r="F786" s="304">
        <f t="shared" ca="1" si="358"/>
        <v>0.67715598425868684</v>
      </c>
      <c r="G786" s="306">
        <f t="shared" ca="1" si="359"/>
        <v>8.2918192666519772</v>
      </c>
      <c r="H786" s="307">
        <f t="shared" ca="1" si="360"/>
        <v>-126.22276096240839</v>
      </c>
      <c r="I786" s="304">
        <f t="shared" ca="1" si="361"/>
        <v>126.49482065177257</v>
      </c>
      <c r="J786" s="306">
        <f t="shared" ca="1" si="362"/>
        <v>1912.6142538122574</v>
      </c>
      <c r="K786" s="307">
        <f t="shared" ca="1" si="363"/>
        <v>-1.800265765339351</v>
      </c>
      <c r="L786" s="304">
        <f t="shared" ca="1" si="348"/>
        <v>1912.615101070428</v>
      </c>
      <c r="M786" s="306">
        <f t="shared" ca="1" si="364"/>
        <v>-1.5051986295373072</v>
      </c>
      <c r="N786" s="304">
        <f t="shared" ca="1" si="365"/>
        <v>-86.241528801363231</v>
      </c>
      <c r="P786" s="310">
        <f t="shared" ca="1" si="366"/>
        <v>23</v>
      </c>
      <c r="Q786" s="304">
        <f t="shared" ca="1" si="367"/>
        <v>0</v>
      </c>
      <c r="R786" s="306">
        <f t="shared" ca="1" si="368"/>
        <v>0</v>
      </c>
      <c r="S786" s="307">
        <f t="shared" ca="1" si="369"/>
        <v>4.2939999999999809</v>
      </c>
      <c r="T786" s="304">
        <f t="shared" ca="1" si="349"/>
        <v>42.124139999999812</v>
      </c>
      <c r="U786" s="311">
        <f t="shared" ca="1" si="350"/>
        <v>0</v>
      </c>
      <c r="V786" s="306">
        <f t="shared" ca="1" si="351"/>
        <v>1.2252205524089015</v>
      </c>
      <c r="W786" s="304">
        <f t="shared" ca="1" si="352"/>
        <v>42.944656257972525</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-0.21217435352958525</v>
      </c>
      <c r="AH786" s="304">
        <f t="shared" ca="1" si="376"/>
        <v>-10.001075095149062</v>
      </c>
    </row>
    <row r="787" spans="1:34" x14ac:dyDescent="0.2">
      <c r="A787" s="347">
        <f t="shared" ca="1" si="354"/>
        <v>1E-4</v>
      </c>
      <c r="B787" s="304">
        <f t="shared" ca="1" si="355"/>
        <v>51.312700000000845</v>
      </c>
      <c r="D787" s="306">
        <f t="shared" ca="1" si="356"/>
        <v>-0.65557770339943444</v>
      </c>
      <c r="E787" s="307">
        <f t="shared" ca="1" si="357"/>
        <v>0.16957445614746725</v>
      </c>
      <c r="F787" s="304">
        <f t="shared" ca="1" si="358"/>
        <v>0.67715406029365732</v>
      </c>
      <c r="G787" s="306">
        <f t="shared" ca="1" si="359"/>
        <v>8.2917537088816378</v>
      </c>
      <c r="H787" s="307">
        <f t="shared" ca="1" si="360"/>
        <v>-126.22274400496278</v>
      </c>
      <c r="I787" s="304">
        <f t="shared" ca="1" si="361"/>
        <v>126.49479943345939</v>
      </c>
      <c r="J787" s="306">
        <f t="shared" ca="1" si="362"/>
        <v>1912.6142538122574</v>
      </c>
      <c r="K787" s="307">
        <f t="shared" ca="1" si="363"/>
        <v>-1.8128880405877195</v>
      </c>
      <c r="L787" s="304">
        <f t="shared" ca="1" si="348"/>
        <v>1912.6151129929058</v>
      </c>
      <c r="M787" s="306">
        <f t="shared" ca="1" si="364"/>
        <v>-1.5051991378997061</v>
      </c>
      <c r="N787" s="304">
        <f t="shared" ca="1" si="365"/>
        <v>-86.241557928383159</v>
      </c>
      <c r="P787" s="310">
        <f t="shared" ca="1" si="366"/>
        <v>23</v>
      </c>
      <c r="Q787" s="304">
        <f t="shared" ca="1" si="367"/>
        <v>0</v>
      </c>
      <c r="R787" s="306">
        <f t="shared" ca="1" si="368"/>
        <v>0</v>
      </c>
      <c r="S787" s="307">
        <f t="shared" ca="1" si="369"/>
        <v>4.2939999999999809</v>
      </c>
      <c r="T787" s="304">
        <f t="shared" ca="1" si="349"/>
        <v>42.124139999999812</v>
      </c>
      <c r="U787" s="311">
        <f t="shared" ca="1" si="350"/>
        <v>0</v>
      </c>
      <c r="V787" s="306">
        <f t="shared" ca="1" si="351"/>
        <v>1.225222098916996</v>
      </c>
      <c r="W787" s="304">
        <f t="shared" ca="1" si="352"/>
        <v>42.944696056795252</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-0.21218329523036417</v>
      </c>
      <c r="AH787" s="304">
        <f t="shared" ca="1" si="376"/>
        <v>-10.001084363757037</v>
      </c>
    </row>
    <row r="788" spans="1:34" x14ac:dyDescent="0.2">
      <c r="A788" s="347">
        <f t="shared" ca="1" si="354"/>
        <v>1E-4</v>
      </c>
      <c r="B788" s="304">
        <f t="shared" ca="1" si="355"/>
        <v>51.312800000000848</v>
      </c>
      <c r="D788" s="306">
        <f t="shared" ca="1" si="356"/>
        <v>-0.65557323770877607</v>
      </c>
      <c r="E788" s="307">
        <f t="shared" ca="1" si="357"/>
        <v>0.16958403795622345</v>
      </c>
      <c r="F788" s="304">
        <f t="shared" ca="1" si="358"/>
        <v>0.67715213647267281</v>
      </c>
      <c r="G788" s="306">
        <f t="shared" ca="1" si="359"/>
        <v>8.2916881515578673</v>
      </c>
      <c r="H788" s="307">
        <f t="shared" ca="1" si="360"/>
        <v>-126.22272704655899</v>
      </c>
      <c r="I788" s="304">
        <f t="shared" ca="1" si="361"/>
        <v>126.49477821425207</v>
      </c>
      <c r="J788" s="306">
        <f t="shared" ca="1" si="362"/>
        <v>1912.6142538122574</v>
      </c>
      <c r="K788" s="307">
        <f t="shared" ca="1" si="363"/>
        <v>-1.8255103141402955</v>
      </c>
      <c r="L788" s="304">
        <f t="shared" ca="1" si="348"/>
        <v>1912.6151249986824</v>
      </c>
      <c r="M788" s="306">
        <f t="shared" ca="1" si="364"/>
        <v>-1.5051996462582562</v>
      </c>
      <c r="N788" s="304">
        <f t="shared" ca="1" si="365"/>
        <v>-86.241587055182549</v>
      </c>
      <c r="P788" s="310">
        <f t="shared" ca="1" si="366"/>
        <v>23</v>
      </c>
      <c r="Q788" s="304">
        <f t="shared" ca="1" si="367"/>
        <v>0</v>
      </c>
      <c r="R788" s="306">
        <f t="shared" ca="1" si="368"/>
        <v>0</v>
      </c>
      <c r="S788" s="307">
        <f t="shared" ca="1" si="369"/>
        <v>4.2939999999999809</v>
      </c>
      <c r="T788" s="304">
        <f t="shared" ca="1" si="349"/>
        <v>42.124139999999812</v>
      </c>
      <c r="U788" s="311">
        <f t="shared" ca="1" si="350"/>
        <v>0</v>
      </c>
      <c r="V788" s="306">
        <f t="shared" ca="1" si="351"/>
        <v>1.2252236454268342</v>
      </c>
      <c r="W788" s="304">
        <f t="shared" ca="1" si="352"/>
        <v>42.944735855038019</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-0.21219223680109423</v>
      </c>
      <c r="AH788" s="304">
        <f t="shared" ca="1" si="376"/>
        <v>-10.001093632229958</v>
      </c>
    </row>
    <row r="789" spans="1:34" x14ac:dyDescent="0.2">
      <c r="A789" s="347">
        <f t="shared" ca="1" si="354"/>
        <v>1E-4</v>
      </c>
      <c r="B789" s="304">
        <f t="shared" ca="1" si="355"/>
        <v>51.312900000000852</v>
      </c>
      <c r="D789" s="306">
        <f t="shared" ca="1" si="356"/>
        <v>-0.6555687720381006</v>
      </c>
      <c r="E789" s="307">
        <f t="shared" ca="1" si="357"/>
        <v>0.16959361962572395</v>
      </c>
      <c r="F789" s="304">
        <f t="shared" ca="1" si="358"/>
        <v>0.67715021279572662</v>
      </c>
      <c r="G789" s="306">
        <f t="shared" ca="1" si="359"/>
        <v>8.2916225946806641</v>
      </c>
      <c r="H789" s="307">
        <f t="shared" ca="1" si="360"/>
        <v>-126.22271008719703</v>
      </c>
      <c r="I789" s="304">
        <f t="shared" ca="1" si="361"/>
        <v>126.49475699415059</v>
      </c>
      <c r="J789" s="306">
        <f t="shared" ca="1" si="362"/>
        <v>1912.6142538122574</v>
      </c>
      <c r="K789" s="307">
        <f t="shared" ca="1" si="363"/>
        <v>-1.8381325859969833</v>
      </c>
      <c r="L789" s="304">
        <f t="shared" ca="1" si="348"/>
        <v>1912.6151370877576</v>
      </c>
      <c r="M789" s="306">
        <f t="shared" ca="1" si="364"/>
        <v>-1.5052001546129576</v>
      </c>
      <c r="N789" s="304">
        <f t="shared" ca="1" si="365"/>
        <v>-86.241616181761444</v>
      </c>
      <c r="P789" s="310">
        <f t="shared" ca="1" si="366"/>
        <v>23</v>
      </c>
      <c r="Q789" s="304">
        <f t="shared" ca="1" si="367"/>
        <v>0</v>
      </c>
      <c r="R789" s="306">
        <f t="shared" ca="1" si="368"/>
        <v>0</v>
      </c>
      <c r="S789" s="307">
        <f t="shared" ca="1" si="369"/>
        <v>4.2939999999999809</v>
      </c>
      <c r="T789" s="304">
        <f t="shared" ca="1" si="349"/>
        <v>42.124139999999812</v>
      </c>
      <c r="U789" s="311">
        <f t="shared" ca="1" si="350"/>
        <v>0</v>
      </c>
      <c r="V789" s="306">
        <f t="shared" ca="1" si="351"/>
        <v>1.2252251919384165</v>
      </c>
      <c r="W789" s="304">
        <f t="shared" ca="1" si="352"/>
        <v>42.944775652700841</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-0.21220117824176832</v>
      </c>
      <c r="AH789" s="304">
        <f t="shared" ca="1" si="376"/>
        <v>-10.001102900567817</v>
      </c>
    </row>
    <row r="790" spans="1:34" x14ac:dyDescent="0.2">
      <c r="A790" s="347">
        <f t="shared" ca="1" si="354"/>
        <v>1E-4</v>
      </c>
      <c r="B790" s="304">
        <f t="shared" ca="1" si="355"/>
        <v>51.313000000000855</v>
      </c>
      <c r="D790" s="306">
        <f t="shared" ca="1" si="356"/>
        <v>-0.65556430638740815</v>
      </c>
      <c r="E790" s="307">
        <f t="shared" ca="1" si="357"/>
        <v>0.16960320115597227</v>
      </c>
      <c r="F790" s="304">
        <f t="shared" ca="1" si="358"/>
        <v>0.67714828926281478</v>
      </c>
      <c r="G790" s="306">
        <f t="shared" ca="1" si="359"/>
        <v>8.2915570382500245</v>
      </c>
      <c r="H790" s="307">
        <f t="shared" ca="1" si="360"/>
        <v>-126.22269312687692</v>
      </c>
      <c r="I790" s="304">
        <f t="shared" ca="1" si="361"/>
        <v>126.49473577315499</v>
      </c>
      <c r="J790" s="306">
        <f t="shared" ca="1" si="362"/>
        <v>1912.6142538122574</v>
      </c>
      <c r="K790" s="307">
        <f t="shared" ca="1" si="363"/>
        <v>-1.850754856157687</v>
      </c>
      <c r="L790" s="304">
        <f t="shared" ca="1" si="348"/>
        <v>1912.6151492601316</v>
      </c>
      <c r="M790" s="306">
        <f t="shared" ca="1" si="364"/>
        <v>-1.5052006629638104</v>
      </c>
      <c r="N790" s="304">
        <f t="shared" ca="1" si="365"/>
        <v>-86.241645308119814</v>
      </c>
      <c r="P790" s="310">
        <f t="shared" ca="1" si="366"/>
        <v>23</v>
      </c>
      <c r="Q790" s="304">
        <f t="shared" ca="1" si="367"/>
        <v>0</v>
      </c>
      <c r="R790" s="306">
        <f t="shared" ca="1" si="368"/>
        <v>0</v>
      </c>
      <c r="S790" s="307">
        <f t="shared" ca="1" si="369"/>
        <v>4.2939999999999809</v>
      </c>
      <c r="T790" s="304">
        <f t="shared" ca="1" si="349"/>
        <v>42.124139999999812</v>
      </c>
      <c r="U790" s="311">
        <f t="shared" ca="1" si="350"/>
        <v>0</v>
      </c>
      <c r="V790" s="306">
        <f t="shared" ca="1" si="351"/>
        <v>1.2252267384517439</v>
      </c>
      <c r="W790" s="304">
        <f t="shared" ca="1" si="352"/>
        <v>42.944815449783761</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-0.21221011955238644</v>
      </c>
      <c r="AH790" s="304">
        <f t="shared" ca="1" si="376"/>
        <v>-10.001112168770618</v>
      </c>
    </row>
    <row r="791" spans="1:34" x14ac:dyDescent="0.2">
      <c r="A791" s="347">
        <f t="shared" ca="1" si="354"/>
        <v>1E-4</v>
      </c>
      <c r="B791" s="304">
        <f t="shared" ca="1" si="355"/>
        <v>51.313100000000858</v>
      </c>
      <c r="D791" s="306">
        <f t="shared" ca="1" si="356"/>
        <v>-0.65555984075669949</v>
      </c>
      <c r="E791" s="307">
        <f t="shared" ca="1" si="357"/>
        <v>0.16961278254697376</v>
      </c>
      <c r="F791" s="304">
        <f t="shared" ca="1" si="358"/>
        <v>0.6771463658739344</v>
      </c>
      <c r="G791" s="306">
        <f t="shared" ca="1" si="359"/>
        <v>8.2914914822659487</v>
      </c>
      <c r="H791" s="307">
        <f t="shared" ca="1" si="360"/>
        <v>-126.22267616559867</v>
      </c>
      <c r="I791" s="304">
        <f t="shared" ca="1" si="361"/>
        <v>126.49471455126526</v>
      </c>
      <c r="J791" s="306">
        <f t="shared" ca="1" si="362"/>
        <v>1912.6142538122574</v>
      </c>
      <c r="K791" s="307">
        <f t="shared" ca="1" si="363"/>
        <v>-1.8633771246223108</v>
      </c>
      <c r="L791" s="304">
        <f t="shared" ca="1" si="348"/>
        <v>1912.6151615158044</v>
      </c>
      <c r="M791" s="306">
        <f t="shared" ca="1" si="364"/>
        <v>-1.5052011713108144</v>
      </c>
      <c r="N791" s="304">
        <f t="shared" ca="1" si="365"/>
        <v>-86.241674434257675</v>
      </c>
      <c r="P791" s="310">
        <f t="shared" ca="1" si="366"/>
        <v>23</v>
      </c>
      <c r="Q791" s="304">
        <f t="shared" ca="1" si="367"/>
        <v>0</v>
      </c>
      <c r="R791" s="306">
        <f t="shared" ca="1" si="368"/>
        <v>0</v>
      </c>
      <c r="S791" s="307">
        <f t="shared" ca="1" si="369"/>
        <v>4.2939999999999809</v>
      </c>
      <c r="T791" s="304">
        <f t="shared" ca="1" si="349"/>
        <v>42.124139999999812</v>
      </c>
      <c r="U791" s="311">
        <f t="shared" ca="1" si="350"/>
        <v>0</v>
      </c>
      <c r="V791" s="306">
        <f t="shared" ca="1" si="351"/>
        <v>1.2252282849668159</v>
      </c>
      <c r="W791" s="304">
        <f t="shared" ca="1" si="352"/>
        <v>42.944855246286771</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-0.21221906073295926</v>
      </c>
      <c r="AH791" s="304">
        <f t="shared" ca="1" si="376"/>
        <v>-10.001121436838368</v>
      </c>
    </row>
    <row r="792" spans="1:34" x14ac:dyDescent="0.2">
      <c r="A792" s="347">
        <f t="shared" ca="1" si="354"/>
        <v>1E-4</v>
      </c>
      <c r="B792" s="304">
        <f t="shared" ca="1" si="355"/>
        <v>51.313200000000862</v>
      </c>
      <c r="D792" s="306">
        <f t="shared" ca="1" si="356"/>
        <v>-0.65555537514597517</v>
      </c>
      <c r="E792" s="307">
        <f t="shared" ca="1" si="357"/>
        <v>0.16962236379873197</v>
      </c>
      <c r="F792" s="304">
        <f t="shared" ca="1" si="358"/>
        <v>0.67714444262908158</v>
      </c>
      <c r="G792" s="306">
        <f t="shared" ca="1" si="359"/>
        <v>8.2914259267284347</v>
      </c>
      <c r="H792" s="307">
        <f t="shared" ca="1" si="360"/>
        <v>-126.2226592033623</v>
      </c>
      <c r="I792" s="304">
        <f t="shared" ca="1" si="361"/>
        <v>126.49469332848143</v>
      </c>
      <c r="J792" s="306">
        <f t="shared" ca="1" si="362"/>
        <v>1912.6142538122574</v>
      </c>
      <c r="K792" s="307">
        <f t="shared" ca="1" si="363"/>
        <v>-1.8759993913907589</v>
      </c>
      <c r="L792" s="304">
        <f t="shared" ca="1" si="348"/>
        <v>1912.6151738547758</v>
      </c>
      <c r="M792" s="306">
        <f t="shared" ca="1" si="364"/>
        <v>-1.50520167965397</v>
      </c>
      <c r="N792" s="304">
        <f t="shared" ca="1" si="365"/>
        <v>-86.24170356017504</v>
      </c>
      <c r="P792" s="310">
        <f t="shared" ca="1" si="366"/>
        <v>23</v>
      </c>
      <c r="Q792" s="304">
        <f t="shared" ca="1" si="367"/>
        <v>0</v>
      </c>
      <c r="R792" s="306">
        <f t="shared" ca="1" si="368"/>
        <v>0</v>
      </c>
      <c r="S792" s="307">
        <f t="shared" ca="1" si="369"/>
        <v>4.2939999999999809</v>
      </c>
      <c r="T792" s="304">
        <f t="shared" ca="1" si="349"/>
        <v>42.124139999999812</v>
      </c>
      <c r="U792" s="311">
        <f t="shared" ca="1" si="350"/>
        <v>0</v>
      </c>
      <c r="V792" s="306">
        <f t="shared" ca="1" si="351"/>
        <v>1.2252298314836318</v>
      </c>
      <c r="W792" s="304">
        <f t="shared" ca="1" si="352"/>
        <v>42.944895042209843</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-0.21222800178348677</v>
      </c>
      <c r="AH792" s="304">
        <f t="shared" ca="1" si="376"/>
        <v>-10.001130704771066</v>
      </c>
    </row>
    <row r="793" spans="1:34" x14ac:dyDescent="0.2">
      <c r="A793" s="347">
        <f t="shared" ca="1" si="354"/>
        <v>1E-4</v>
      </c>
      <c r="B793" s="304">
        <f t="shared" ca="1" si="355"/>
        <v>51.313300000000865</v>
      </c>
      <c r="D793" s="306">
        <f t="shared" ca="1" si="356"/>
        <v>-0.65555090955523276</v>
      </c>
      <c r="E793" s="307">
        <f t="shared" ca="1" si="357"/>
        <v>0.16963194491124156</v>
      </c>
      <c r="F793" s="304">
        <f t="shared" ca="1" si="358"/>
        <v>0.67714251952824778</v>
      </c>
      <c r="G793" s="306">
        <f t="shared" ca="1" si="359"/>
        <v>8.2913603716374791</v>
      </c>
      <c r="H793" s="307">
        <f t="shared" ca="1" si="360"/>
        <v>-126.2226422401678</v>
      </c>
      <c r="I793" s="304">
        <f t="shared" ca="1" si="361"/>
        <v>126.4946721048035</v>
      </c>
      <c r="J793" s="306">
        <f t="shared" ca="1" si="362"/>
        <v>1912.6142538122574</v>
      </c>
      <c r="K793" s="307">
        <f t="shared" ca="1" si="363"/>
        <v>-1.8886216564629354</v>
      </c>
      <c r="L793" s="304">
        <f t="shared" ca="1" si="348"/>
        <v>1912.615186277046</v>
      </c>
      <c r="M793" s="306">
        <f t="shared" ca="1" si="364"/>
        <v>-1.5052021879932769</v>
      </c>
      <c r="N793" s="304">
        <f t="shared" ca="1" si="365"/>
        <v>-86.241732685871881</v>
      </c>
      <c r="P793" s="310">
        <f t="shared" ca="1" si="366"/>
        <v>23</v>
      </c>
      <c r="Q793" s="304">
        <f t="shared" ca="1" si="367"/>
        <v>0</v>
      </c>
      <c r="R793" s="306">
        <f t="shared" ca="1" si="368"/>
        <v>0</v>
      </c>
      <c r="S793" s="307">
        <f t="shared" ca="1" si="369"/>
        <v>4.2939999999999809</v>
      </c>
      <c r="T793" s="304">
        <f t="shared" ca="1" si="349"/>
        <v>42.124139999999812</v>
      </c>
      <c r="U793" s="311">
        <f t="shared" ca="1" si="350"/>
        <v>0</v>
      </c>
      <c r="V793" s="306">
        <f t="shared" ca="1" si="351"/>
        <v>1.2252313780021924</v>
      </c>
      <c r="W793" s="304">
        <f t="shared" ca="1" si="352"/>
        <v>42.944934837553014</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-0.2122369427039601</v>
      </c>
      <c r="AH793" s="304">
        <f t="shared" ca="1" si="376"/>
        <v>-10.001139972568708</v>
      </c>
    </row>
    <row r="794" spans="1:34" x14ac:dyDescent="0.2">
      <c r="A794" s="347">
        <f t="shared" ca="1" si="354"/>
        <v>1E-4</v>
      </c>
      <c r="B794" s="304">
        <f t="shared" ca="1" si="355"/>
        <v>51.313400000000868</v>
      </c>
      <c r="D794" s="306">
        <f t="shared" ca="1" si="356"/>
        <v>-0.65554644398447515</v>
      </c>
      <c r="E794" s="307">
        <f t="shared" ca="1" si="357"/>
        <v>0.16964152588450432</v>
      </c>
      <c r="F794" s="304">
        <f t="shared" ca="1" si="358"/>
        <v>0.67714059657143111</v>
      </c>
      <c r="G794" s="306">
        <f t="shared" ca="1" si="359"/>
        <v>8.29129481699308</v>
      </c>
      <c r="H794" s="307">
        <f t="shared" ca="1" si="360"/>
        <v>-126.22262527601521</v>
      </c>
      <c r="I794" s="304">
        <f t="shared" ca="1" si="361"/>
        <v>126.49465088023149</v>
      </c>
      <c r="J794" s="306">
        <f t="shared" ca="1" si="362"/>
        <v>1912.6142538122574</v>
      </c>
      <c r="K794" s="307">
        <f t="shared" ca="1" si="363"/>
        <v>-1.9012439198387445</v>
      </c>
      <c r="L794" s="304">
        <f t="shared" ca="1" si="348"/>
        <v>1912.6151987826147</v>
      </c>
      <c r="M794" s="306">
        <f t="shared" ca="1" si="364"/>
        <v>-1.5052026963287353</v>
      </c>
      <c r="N794" s="304">
        <f t="shared" ca="1" si="365"/>
        <v>-86.241761811348226</v>
      </c>
      <c r="P794" s="310">
        <f t="shared" ca="1" si="366"/>
        <v>23</v>
      </c>
      <c r="Q794" s="304">
        <f t="shared" ca="1" si="367"/>
        <v>0</v>
      </c>
      <c r="R794" s="306">
        <f t="shared" ca="1" si="368"/>
        <v>0</v>
      </c>
      <c r="S794" s="307">
        <f t="shared" ca="1" si="369"/>
        <v>4.2939999999999809</v>
      </c>
      <c r="T794" s="304">
        <f t="shared" ca="1" si="349"/>
        <v>42.124139999999812</v>
      </c>
      <c r="U794" s="311">
        <f t="shared" ca="1" si="350"/>
        <v>0</v>
      </c>
      <c r="V794" s="306">
        <f t="shared" ca="1" si="351"/>
        <v>1.2252329245224967</v>
      </c>
      <c r="W794" s="304">
        <f t="shared" ca="1" si="352"/>
        <v>42.944974632316253</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-0.21224588349438633</v>
      </c>
      <c r="AH794" s="304">
        <f t="shared" ca="1" si="376"/>
        <v>-10.0011492402313</v>
      </c>
    </row>
    <row r="795" spans="1:34" x14ac:dyDescent="0.2">
      <c r="A795" s="347">
        <f t="shared" ca="1" si="354"/>
        <v>1E-4</v>
      </c>
      <c r="B795" s="304">
        <f t="shared" ca="1" si="355"/>
        <v>51.313500000000872</v>
      </c>
      <c r="D795" s="306">
        <f t="shared" ca="1" si="356"/>
        <v>-0.65554197843370032</v>
      </c>
      <c r="E795" s="307">
        <f t="shared" ca="1" si="357"/>
        <v>0.16965110671851846</v>
      </c>
      <c r="F795" s="304">
        <f t="shared" ca="1" si="358"/>
        <v>0.67713867375862402</v>
      </c>
      <c r="G795" s="306">
        <f t="shared" ca="1" si="359"/>
        <v>8.2912292627952375</v>
      </c>
      <c r="H795" s="307">
        <f t="shared" ca="1" si="360"/>
        <v>-126.22260831090453</v>
      </c>
      <c r="I795" s="304">
        <f t="shared" ca="1" si="361"/>
        <v>126.49462965476542</v>
      </c>
      <c r="J795" s="306">
        <f t="shared" ca="1" si="362"/>
        <v>1912.6142538122574</v>
      </c>
      <c r="K795" s="307">
        <f t="shared" ca="1" si="363"/>
        <v>-1.9138661815180904</v>
      </c>
      <c r="L795" s="304">
        <f t="shared" ca="1" si="348"/>
        <v>1912.615211371482</v>
      </c>
      <c r="M795" s="306">
        <f t="shared" ca="1" si="364"/>
        <v>-1.5052032046603452</v>
      </c>
      <c r="N795" s="304">
        <f t="shared" ca="1" si="365"/>
        <v>-86.241790936604062</v>
      </c>
      <c r="P795" s="310">
        <f t="shared" ca="1" si="366"/>
        <v>23</v>
      </c>
      <c r="Q795" s="304">
        <f t="shared" ca="1" si="367"/>
        <v>0</v>
      </c>
      <c r="R795" s="306">
        <f t="shared" ca="1" si="368"/>
        <v>0</v>
      </c>
      <c r="S795" s="307">
        <f t="shared" ca="1" si="369"/>
        <v>4.2939999999999809</v>
      </c>
      <c r="T795" s="304">
        <f t="shared" ca="1" si="349"/>
        <v>42.124139999999812</v>
      </c>
      <c r="U795" s="311">
        <f t="shared" ca="1" si="350"/>
        <v>0</v>
      </c>
      <c r="V795" s="306">
        <f t="shared" ca="1" si="351"/>
        <v>1.2252344710445464</v>
      </c>
      <c r="W795" s="304">
        <f t="shared" ca="1" si="352"/>
        <v>42.945014426499654</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-0.21225482415476371</v>
      </c>
      <c r="AH795" s="304">
        <f t="shared" ca="1" si="376"/>
        <v>-10.001158507758836</v>
      </c>
    </row>
    <row r="796" spans="1:34" x14ac:dyDescent="0.2">
      <c r="A796" s="347">
        <f t="shared" ca="1" si="354"/>
        <v>1E-4</v>
      </c>
      <c r="B796" s="304">
        <f t="shared" ca="1" si="355"/>
        <v>51.313600000000875</v>
      </c>
      <c r="D796" s="306">
        <f t="shared" ca="1" si="356"/>
        <v>-0.65553751290290985</v>
      </c>
      <c r="E796" s="307">
        <f t="shared" ca="1" si="357"/>
        <v>0.16966068741330531</v>
      </c>
      <c r="F796" s="304">
        <f t="shared" ca="1" si="358"/>
        <v>0.67713675108982818</v>
      </c>
      <c r="G796" s="306">
        <f t="shared" ca="1" si="359"/>
        <v>8.2911637090439481</v>
      </c>
      <c r="H796" s="307">
        <f t="shared" ca="1" si="360"/>
        <v>-126.22259134483579</v>
      </c>
      <c r="I796" s="304">
        <f t="shared" ca="1" si="361"/>
        <v>126.4946084284053</v>
      </c>
      <c r="J796" s="306">
        <f t="shared" ca="1" si="362"/>
        <v>1912.6142538122574</v>
      </c>
      <c r="K796" s="307">
        <f t="shared" ca="1" si="363"/>
        <v>-1.9264884415008774</v>
      </c>
      <c r="L796" s="304">
        <f t="shared" ca="1" si="348"/>
        <v>1912.6152240436477</v>
      </c>
      <c r="M796" s="306">
        <f t="shared" ca="1" si="364"/>
        <v>-1.5052037129881066</v>
      </c>
      <c r="N796" s="304">
        <f t="shared" ca="1" si="365"/>
        <v>-86.241820061639402</v>
      </c>
      <c r="P796" s="310">
        <f t="shared" ca="1" si="366"/>
        <v>23</v>
      </c>
      <c r="Q796" s="304">
        <f t="shared" ca="1" si="367"/>
        <v>0</v>
      </c>
      <c r="R796" s="306">
        <f t="shared" ca="1" si="368"/>
        <v>0</v>
      </c>
      <c r="S796" s="307">
        <f t="shared" ca="1" si="369"/>
        <v>4.2939999999999809</v>
      </c>
      <c r="T796" s="304">
        <f t="shared" ca="1" si="349"/>
        <v>42.124139999999812</v>
      </c>
      <c r="U796" s="311">
        <f t="shared" ca="1" si="350"/>
        <v>0</v>
      </c>
      <c r="V796" s="306">
        <f t="shared" ca="1" si="351"/>
        <v>1.2252360175683401</v>
      </c>
      <c r="W796" s="304">
        <f t="shared" ca="1" si="352"/>
        <v>42.945054220103152</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-0.21226376468510999</v>
      </c>
      <c r="AH796" s="304">
        <f t="shared" ca="1" si="376"/>
        <v>-10.001167775151337</v>
      </c>
    </row>
    <row r="797" spans="1:34" x14ac:dyDescent="0.2">
      <c r="A797" s="347">
        <f t="shared" ca="1" si="354"/>
        <v>1E-4</v>
      </c>
      <c r="B797" s="304">
        <f t="shared" ca="1" si="355"/>
        <v>51.313700000000878</v>
      </c>
      <c r="D797" s="306">
        <f t="shared" ca="1" si="356"/>
        <v>-0.65553304739210294</v>
      </c>
      <c r="E797" s="307">
        <f t="shared" ca="1" si="357"/>
        <v>0.16967026796884888</v>
      </c>
      <c r="F797" s="304">
        <f t="shared" ca="1" si="358"/>
        <v>0.67713482856503404</v>
      </c>
      <c r="G797" s="306">
        <f t="shared" ca="1" si="359"/>
        <v>8.2910981557392081</v>
      </c>
      <c r="H797" s="307">
        <f t="shared" ca="1" si="360"/>
        <v>-126.222574377809</v>
      </c>
      <c r="I797" s="304">
        <f t="shared" ca="1" si="361"/>
        <v>126.49458720115112</v>
      </c>
      <c r="J797" s="306">
        <f t="shared" ca="1" si="362"/>
        <v>1912.6142538122574</v>
      </c>
      <c r="K797" s="307">
        <f t="shared" ca="1" si="363"/>
        <v>-1.9391106997870096</v>
      </c>
      <c r="L797" s="304">
        <f t="shared" ca="1" si="348"/>
        <v>1912.6152367991122</v>
      </c>
      <c r="M797" s="306">
        <f t="shared" ca="1" si="364"/>
        <v>-1.5052042213120198</v>
      </c>
      <c r="N797" s="304">
        <f t="shared" ca="1" si="365"/>
        <v>-86.24184918645426</v>
      </c>
      <c r="P797" s="310">
        <f t="shared" ca="1" si="366"/>
        <v>23</v>
      </c>
      <c r="Q797" s="304">
        <f t="shared" ca="1" si="367"/>
        <v>0</v>
      </c>
      <c r="R797" s="306">
        <f t="shared" ca="1" si="368"/>
        <v>0</v>
      </c>
      <c r="S797" s="307">
        <f t="shared" ca="1" si="369"/>
        <v>4.2939999999999809</v>
      </c>
      <c r="T797" s="304">
        <f t="shared" ca="1" si="349"/>
        <v>42.124139999999812</v>
      </c>
      <c r="U797" s="311">
        <f t="shared" ca="1" si="350"/>
        <v>0</v>
      </c>
      <c r="V797" s="306">
        <f t="shared" ca="1" si="351"/>
        <v>1.2252375640938777</v>
      </c>
      <c r="W797" s="304">
        <f t="shared" ca="1" si="352"/>
        <v>42.945094013126734</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-0.21227270508541096</v>
      </c>
      <c r="AH797" s="304">
        <f t="shared" ca="1" si="376"/>
        <v>-10.00117704240879</v>
      </c>
    </row>
    <row r="798" spans="1:34" x14ac:dyDescent="0.2">
      <c r="A798" s="347">
        <f t="shared" ca="1" si="354"/>
        <v>1E-4</v>
      </c>
      <c r="B798" s="304">
        <f t="shared" ca="1" si="355"/>
        <v>51.313800000000882</v>
      </c>
      <c r="D798" s="306">
        <f t="shared" ca="1" si="356"/>
        <v>-0.65552858190127772</v>
      </c>
      <c r="E798" s="307">
        <f t="shared" ca="1" si="357"/>
        <v>0.1696798483851456</v>
      </c>
      <c r="F798" s="304">
        <f t="shared" ca="1" si="358"/>
        <v>0.67713290618423361</v>
      </c>
      <c r="G798" s="306">
        <f t="shared" ca="1" si="359"/>
        <v>8.2910326028810175</v>
      </c>
      <c r="H798" s="307">
        <f t="shared" ca="1" si="360"/>
        <v>-126.22255740982416</v>
      </c>
      <c r="I798" s="304">
        <f t="shared" ca="1" si="361"/>
        <v>126.49456597300293</v>
      </c>
      <c r="J798" s="306">
        <f t="shared" ca="1" si="362"/>
        <v>1912.6142538122574</v>
      </c>
      <c r="K798" s="307">
        <f t="shared" ca="1" si="363"/>
        <v>-1.9517329563763912</v>
      </c>
      <c r="L798" s="304">
        <f t="shared" ca="1" si="348"/>
        <v>1912.615249637875</v>
      </c>
      <c r="M798" s="306">
        <f t="shared" ca="1" si="364"/>
        <v>-1.5052047296320843</v>
      </c>
      <c r="N798" s="304">
        <f t="shared" ca="1" si="365"/>
        <v>-86.241878311048595</v>
      </c>
      <c r="P798" s="310">
        <f t="shared" ca="1" si="366"/>
        <v>23</v>
      </c>
      <c r="Q798" s="304">
        <f t="shared" ca="1" si="367"/>
        <v>0</v>
      </c>
      <c r="R798" s="306">
        <f t="shared" ca="1" si="368"/>
        <v>0</v>
      </c>
      <c r="S798" s="307">
        <f t="shared" ca="1" si="369"/>
        <v>4.2939999999999809</v>
      </c>
      <c r="T798" s="304">
        <f t="shared" ca="1" si="349"/>
        <v>42.124139999999812</v>
      </c>
      <c r="U798" s="311">
        <f t="shared" ca="1" si="350"/>
        <v>0</v>
      </c>
      <c r="V798" s="306">
        <f t="shared" ca="1" si="351"/>
        <v>1.22523911062116</v>
      </c>
      <c r="W798" s="304">
        <f t="shared" ca="1" si="352"/>
        <v>42.945133805570464</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-0.2122816453556613</v>
      </c>
      <c r="AH798" s="304">
        <f t="shared" ca="1" si="376"/>
        <v>-10.001186309531189</v>
      </c>
    </row>
    <row r="799" spans="1:34" x14ac:dyDescent="0.2">
      <c r="A799" s="347">
        <f t="shared" ca="1" si="354"/>
        <v>1E-4</v>
      </c>
      <c r="B799" s="304">
        <f t="shared" ca="1" si="355"/>
        <v>51.313900000000885</v>
      </c>
      <c r="D799" s="306">
        <f t="shared" ca="1" si="356"/>
        <v>-0.65552411643043962</v>
      </c>
      <c r="E799" s="307">
        <f t="shared" ca="1" si="357"/>
        <v>0.16968942866221148</v>
      </c>
      <c r="F799" s="304">
        <f t="shared" ca="1" si="358"/>
        <v>0.67713098394743121</v>
      </c>
      <c r="G799" s="306">
        <f t="shared" ca="1" si="359"/>
        <v>8.2909670504693747</v>
      </c>
      <c r="H799" s="307">
        <f t="shared" ca="1" si="360"/>
        <v>-126.22254044088129</v>
      </c>
      <c r="I799" s="304">
        <f t="shared" ca="1" si="361"/>
        <v>126.49454474396073</v>
      </c>
      <c r="J799" s="306">
        <f t="shared" ca="1" si="362"/>
        <v>1912.6142538122574</v>
      </c>
      <c r="K799" s="307">
        <f t="shared" ca="1" si="363"/>
        <v>-1.9643552112689264</v>
      </c>
      <c r="L799" s="304">
        <f t="shared" ca="1" si="348"/>
        <v>1912.6152625599364</v>
      </c>
      <c r="M799" s="306">
        <f t="shared" ca="1" si="364"/>
        <v>-1.5052052379483005</v>
      </c>
      <c r="N799" s="304">
        <f t="shared" ca="1" si="365"/>
        <v>-86.241907435422434</v>
      </c>
      <c r="P799" s="310">
        <f t="shared" ca="1" si="366"/>
        <v>23</v>
      </c>
      <c r="Q799" s="304">
        <f t="shared" ca="1" si="367"/>
        <v>0</v>
      </c>
      <c r="R799" s="306">
        <f t="shared" ca="1" si="368"/>
        <v>0</v>
      </c>
      <c r="S799" s="307">
        <f t="shared" ca="1" si="369"/>
        <v>4.2939999999999809</v>
      </c>
      <c r="T799" s="304">
        <f t="shared" ca="1" si="349"/>
        <v>42.124139999999812</v>
      </c>
      <c r="U799" s="311">
        <f t="shared" ca="1" si="350"/>
        <v>0</v>
      </c>
      <c r="V799" s="306">
        <f t="shared" ca="1" si="351"/>
        <v>1.2252406571501868</v>
      </c>
      <c r="W799" s="304">
        <f t="shared" ca="1" si="352"/>
        <v>42.945173597434341</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-0.21229058549587876</v>
      </c>
      <c r="AH799" s="304">
        <f t="shared" ca="1" si="376"/>
        <v>-10.001195576518549</v>
      </c>
    </row>
    <row r="800" spans="1:34" x14ac:dyDescent="0.2">
      <c r="A800" s="347">
        <f t="shared" ca="1" si="354"/>
        <v>1E-4</v>
      </c>
      <c r="B800" s="304">
        <f t="shared" ca="1" si="355"/>
        <v>51.314000000000888</v>
      </c>
      <c r="D800" s="306">
        <f t="shared" ca="1" si="356"/>
        <v>-0.65551965097958498</v>
      </c>
      <c r="E800" s="307">
        <f t="shared" ca="1" si="357"/>
        <v>0.16969900880004474</v>
      </c>
      <c r="F800" s="304">
        <f t="shared" ca="1" si="358"/>
        <v>0.67712906185461763</v>
      </c>
      <c r="G800" s="306">
        <f t="shared" ca="1" si="359"/>
        <v>8.2909014985042759</v>
      </c>
      <c r="H800" s="307">
        <f t="shared" ca="1" si="360"/>
        <v>-126.22252347098041</v>
      </c>
      <c r="I800" s="304">
        <f t="shared" ca="1" si="361"/>
        <v>126.49452351402451</v>
      </c>
      <c r="J800" s="306">
        <f t="shared" ca="1" si="362"/>
        <v>1912.6142538122574</v>
      </c>
      <c r="K800" s="307">
        <f t="shared" ca="1" si="363"/>
        <v>-1.9769774644645195</v>
      </c>
      <c r="L800" s="304">
        <f t="shared" ca="1" si="348"/>
        <v>1912.6152755652961</v>
      </c>
      <c r="M800" s="306">
        <f t="shared" ca="1" si="364"/>
        <v>-1.5052057462606685</v>
      </c>
      <c r="N800" s="304">
        <f t="shared" ca="1" si="365"/>
        <v>-86.241936559575805</v>
      </c>
      <c r="P800" s="310">
        <f t="shared" ca="1" si="366"/>
        <v>23</v>
      </c>
      <c r="Q800" s="304">
        <f t="shared" ca="1" si="367"/>
        <v>0</v>
      </c>
      <c r="R800" s="306">
        <f t="shared" ca="1" si="368"/>
        <v>0</v>
      </c>
      <c r="S800" s="307">
        <f t="shared" ca="1" si="369"/>
        <v>4.2939999999999809</v>
      </c>
      <c r="T800" s="304">
        <f t="shared" ca="1" si="349"/>
        <v>42.124139999999812</v>
      </c>
      <c r="U800" s="311">
        <f t="shared" ca="1" si="350"/>
        <v>0</v>
      </c>
      <c r="V800" s="306">
        <f t="shared" ca="1" si="351"/>
        <v>1.2252422036809578</v>
      </c>
      <c r="W800" s="304">
        <f t="shared" ca="1" si="352"/>
        <v>42.945213388718336</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-0.21229952550606157</v>
      </c>
      <c r="AH800" s="304">
        <f t="shared" ca="1" si="376"/>
        <v>-10.001204843370873</v>
      </c>
    </row>
    <row r="801" spans="1:34" x14ac:dyDescent="0.2">
      <c r="A801" s="347">
        <f t="shared" ca="1" si="354"/>
        <v>1E-4</v>
      </c>
      <c r="B801" s="304">
        <f t="shared" ca="1" si="355"/>
        <v>51.314100000000892</v>
      </c>
      <c r="D801" s="306">
        <f t="shared" ca="1" si="356"/>
        <v>-0.65551518554871324</v>
      </c>
      <c r="E801" s="307">
        <f t="shared" ca="1" si="357"/>
        <v>0.16970858879864359</v>
      </c>
      <c r="F801" s="304">
        <f t="shared" ca="1" si="358"/>
        <v>0.67712713990578688</v>
      </c>
      <c r="G801" s="306">
        <f t="shared" ca="1" si="359"/>
        <v>8.2908359469857213</v>
      </c>
      <c r="H801" s="307">
        <f t="shared" ca="1" si="360"/>
        <v>-126.22250650012153</v>
      </c>
      <c r="I801" s="304">
        <f t="shared" ca="1" si="361"/>
        <v>126.49450228319431</v>
      </c>
      <c r="J801" s="306">
        <f t="shared" ca="1" si="362"/>
        <v>1912.6142538122574</v>
      </c>
      <c r="K801" s="307">
        <f t="shared" ca="1" si="363"/>
        <v>-1.9895997159630745</v>
      </c>
      <c r="L801" s="304">
        <f t="shared" ca="1" si="348"/>
        <v>1912.6152886539539</v>
      </c>
      <c r="M801" s="306">
        <f t="shared" ca="1" si="364"/>
        <v>-1.505206254569188</v>
      </c>
      <c r="N801" s="304">
        <f t="shared" ca="1" si="365"/>
        <v>-86.241965683508653</v>
      </c>
      <c r="P801" s="310">
        <f t="shared" ca="1" si="366"/>
        <v>23</v>
      </c>
      <c r="Q801" s="304">
        <f t="shared" ca="1" si="367"/>
        <v>0</v>
      </c>
      <c r="R801" s="306">
        <f t="shared" ca="1" si="368"/>
        <v>0</v>
      </c>
      <c r="S801" s="307">
        <f t="shared" ca="1" si="369"/>
        <v>4.2939999999999809</v>
      </c>
      <c r="T801" s="304">
        <f t="shared" ca="1" si="349"/>
        <v>42.124139999999812</v>
      </c>
      <c r="U801" s="311">
        <f t="shared" ca="1" si="350"/>
        <v>0</v>
      </c>
      <c r="V801" s="306">
        <f t="shared" ca="1" si="351"/>
        <v>1.2252437502134732</v>
      </c>
      <c r="W801" s="304">
        <f t="shared" ca="1" si="352"/>
        <v>42.945253179422473</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-0.2123084653862044</v>
      </c>
      <c r="AH801" s="304">
        <f t="shared" ca="1" si="376"/>
        <v>-10.001214110088153</v>
      </c>
    </row>
    <row r="802" spans="1:34" x14ac:dyDescent="0.2">
      <c r="A802" s="347">
        <f t="shared" ca="1" si="354"/>
        <v>1E-4</v>
      </c>
      <c r="B802" s="304">
        <f t="shared" ca="1" si="355"/>
        <v>51.314200000000895</v>
      </c>
      <c r="D802" s="306">
        <f t="shared" ca="1" si="356"/>
        <v>-0.65551072013782752</v>
      </c>
      <c r="E802" s="307">
        <f t="shared" ca="1" si="357"/>
        <v>0.16971816865800626</v>
      </c>
      <c r="F802" s="304">
        <f t="shared" ca="1" si="358"/>
        <v>0.6771252181009364</v>
      </c>
      <c r="G802" s="306">
        <f t="shared" ca="1" si="359"/>
        <v>8.2907703959137073</v>
      </c>
      <c r="H802" s="307">
        <f t="shared" ca="1" si="360"/>
        <v>-126.22248952830466</v>
      </c>
      <c r="I802" s="304">
        <f t="shared" ca="1" si="361"/>
        <v>126.49448105147015</v>
      </c>
      <c r="J802" s="306">
        <f t="shared" ca="1" si="362"/>
        <v>1912.6142538122574</v>
      </c>
      <c r="K802" s="307">
        <f t="shared" ca="1" si="363"/>
        <v>-2.002221965764496</v>
      </c>
      <c r="L802" s="304">
        <f t="shared" ca="1" si="348"/>
        <v>1912.6153018259104</v>
      </c>
      <c r="M802" s="306">
        <f t="shared" ca="1" si="364"/>
        <v>-1.5052067628738592</v>
      </c>
      <c r="N802" s="304">
        <f t="shared" ca="1" si="365"/>
        <v>-86.241994807221033</v>
      </c>
      <c r="P802" s="310">
        <f t="shared" ca="1" si="366"/>
        <v>23</v>
      </c>
      <c r="Q802" s="304">
        <f t="shared" ca="1" si="367"/>
        <v>0</v>
      </c>
      <c r="R802" s="306">
        <f t="shared" ca="1" si="368"/>
        <v>0</v>
      </c>
      <c r="S802" s="307">
        <f t="shared" ca="1" si="369"/>
        <v>4.2939999999999809</v>
      </c>
      <c r="T802" s="304">
        <f t="shared" ca="1" si="349"/>
        <v>42.124139999999812</v>
      </c>
      <c r="U802" s="311">
        <f t="shared" ca="1" si="350"/>
        <v>0</v>
      </c>
      <c r="V802" s="306">
        <f t="shared" ca="1" si="351"/>
        <v>1.2252452967477332</v>
      </c>
      <c r="W802" s="304">
        <f t="shared" ca="1" si="352"/>
        <v>42.945292969546799</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-0.21231740513631081</v>
      </c>
      <c r="AH802" s="304">
        <f t="shared" ca="1" si="376"/>
        <v>-10.001223376670392</v>
      </c>
    </row>
    <row r="803" spans="1:34" x14ac:dyDescent="0.2">
      <c r="A803" s="347">
        <f t="shared" ca="1" si="354"/>
        <v>1E-4</v>
      </c>
      <c r="B803" s="304">
        <f t="shared" ca="1" si="355"/>
        <v>51.314300000000898</v>
      </c>
      <c r="D803" s="306">
        <f t="shared" ca="1" si="356"/>
        <v>-0.65550625474692636</v>
      </c>
      <c r="E803" s="307">
        <f t="shared" ca="1" si="357"/>
        <v>0.16972774837814697</v>
      </c>
      <c r="F803" s="304">
        <f t="shared" ca="1" si="358"/>
        <v>0.67712329644006342</v>
      </c>
      <c r="G803" s="306">
        <f t="shared" ca="1" si="359"/>
        <v>8.2907048452882321</v>
      </c>
      <c r="H803" s="307">
        <f t="shared" ca="1" si="360"/>
        <v>-126.22247255552982</v>
      </c>
      <c r="I803" s="304">
        <f t="shared" ca="1" si="361"/>
        <v>126.49445981885199</v>
      </c>
      <c r="J803" s="306">
        <f t="shared" ca="1" si="362"/>
        <v>1912.6142538122574</v>
      </c>
      <c r="K803" s="307">
        <f t="shared" ca="1" si="363"/>
        <v>-2.0148442138686877</v>
      </c>
      <c r="L803" s="304">
        <f t="shared" ca="1" si="348"/>
        <v>1912.6153150811651</v>
      </c>
      <c r="M803" s="306">
        <f t="shared" ca="1" si="364"/>
        <v>-1.5052072711746822</v>
      </c>
      <c r="N803" s="304">
        <f t="shared" ca="1" si="365"/>
        <v>-86.242023930712904</v>
      </c>
      <c r="P803" s="310">
        <f t="shared" ca="1" si="366"/>
        <v>23</v>
      </c>
      <c r="Q803" s="304">
        <f t="shared" ca="1" si="367"/>
        <v>0</v>
      </c>
      <c r="R803" s="306">
        <f t="shared" ca="1" si="368"/>
        <v>0</v>
      </c>
      <c r="S803" s="307">
        <f t="shared" ca="1" si="369"/>
        <v>4.2939999999999809</v>
      </c>
      <c r="T803" s="304">
        <f t="shared" ca="1" si="349"/>
        <v>42.124139999999812</v>
      </c>
      <c r="U803" s="311">
        <f t="shared" ca="1" si="350"/>
        <v>0</v>
      </c>
      <c r="V803" s="306">
        <f t="shared" ca="1" si="351"/>
        <v>1.2252468432837369</v>
      </c>
      <c r="W803" s="304">
        <f t="shared" ca="1" si="352"/>
        <v>42.945332759091229</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-0.212326344756395</v>
      </c>
      <c r="AH803" s="304">
        <f t="shared" ca="1" si="376"/>
        <v>-10.001232643117604</v>
      </c>
    </row>
    <row r="804" spans="1:34" x14ac:dyDescent="0.2">
      <c r="A804" s="347">
        <f t="shared" ca="1" si="354"/>
        <v>1E-4</v>
      </c>
      <c r="B804" s="304">
        <f t="shared" ca="1" si="355"/>
        <v>51.314400000000902</v>
      </c>
      <c r="D804" s="306">
        <f t="shared" ca="1" si="356"/>
        <v>-0.65550178937600923</v>
      </c>
      <c r="E804" s="307">
        <f t="shared" ca="1" si="357"/>
        <v>0.16973732795904972</v>
      </c>
      <c r="F804" s="304">
        <f t="shared" ca="1" si="358"/>
        <v>0.67712137492315805</v>
      </c>
      <c r="G804" s="306">
        <f t="shared" ca="1" si="359"/>
        <v>8.290639295109294</v>
      </c>
      <c r="H804" s="307">
        <f t="shared" ca="1" si="360"/>
        <v>-126.22245558179702</v>
      </c>
      <c r="I804" s="304">
        <f t="shared" ca="1" si="361"/>
        <v>126.49443858533991</v>
      </c>
      <c r="J804" s="306">
        <f t="shared" ca="1" si="362"/>
        <v>1912.6142538122574</v>
      </c>
      <c r="K804" s="307">
        <f t="shared" ca="1" si="363"/>
        <v>-2.0274664602755541</v>
      </c>
      <c r="L804" s="304">
        <f t="shared" ca="1" si="348"/>
        <v>1912.615328419718</v>
      </c>
      <c r="M804" s="306">
        <f t="shared" ca="1" si="364"/>
        <v>-1.5052077794716572</v>
      </c>
      <c r="N804" s="304">
        <f t="shared" ca="1" si="365"/>
        <v>-86.242053053984307</v>
      </c>
      <c r="P804" s="310">
        <f t="shared" ca="1" si="366"/>
        <v>23</v>
      </c>
      <c r="Q804" s="304">
        <f t="shared" ca="1" si="367"/>
        <v>0</v>
      </c>
      <c r="R804" s="306">
        <f t="shared" ca="1" si="368"/>
        <v>0</v>
      </c>
      <c r="S804" s="307">
        <f t="shared" ca="1" si="369"/>
        <v>4.2939999999999809</v>
      </c>
      <c r="T804" s="304">
        <f t="shared" ca="1" si="349"/>
        <v>42.124139999999812</v>
      </c>
      <c r="U804" s="311">
        <f t="shared" ca="1" si="350"/>
        <v>0</v>
      </c>
      <c r="V804" s="306">
        <f t="shared" ca="1" si="351"/>
        <v>1.2252483898214854</v>
      </c>
      <c r="W804" s="304">
        <f t="shared" ca="1" si="352"/>
        <v>42.945372548055857</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-0.21233528424643389</v>
      </c>
      <c r="AH804" s="304">
        <f t="shared" ca="1" si="376"/>
        <v>-10.001241909429767</v>
      </c>
    </row>
    <row r="805" spans="1:34" x14ac:dyDescent="0.2">
      <c r="A805" s="347">
        <f t="shared" ca="1" si="354"/>
        <v>1E-4</v>
      </c>
      <c r="B805" s="304">
        <f t="shared" ca="1" si="355"/>
        <v>51.314500000000905</v>
      </c>
      <c r="D805" s="306">
        <f t="shared" ca="1" si="356"/>
        <v>-0.65549732402507543</v>
      </c>
      <c r="E805" s="307">
        <f t="shared" ca="1" si="357"/>
        <v>0.16974690740073051</v>
      </c>
      <c r="F805" s="304">
        <f t="shared" ca="1" si="358"/>
        <v>0.67711945355021885</v>
      </c>
      <c r="G805" s="306">
        <f t="shared" ca="1" si="359"/>
        <v>8.2905737453768911</v>
      </c>
      <c r="H805" s="307">
        <f t="shared" ca="1" si="360"/>
        <v>-126.22243860710628</v>
      </c>
      <c r="I805" s="304">
        <f t="shared" ca="1" si="361"/>
        <v>126.4944173509339</v>
      </c>
      <c r="J805" s="306">
        <f t="shared" ca="1" si="362"/>
        <v>1912.6142538122574</v>
      </c>
      <c r="K805" s="307">
        <f t="shared" ca="1" si="363"/>
        <v>-2.0400887049849992</v>
      </c>
      <c r="L805" s="304">
        <f t="shared" ca="1" si="348"/>
        <v>1912.615341841569</v>
      </c>
      <c r="M805" s="306">
        <f t="shared" ca="1" si="364"/>
        <v>-1.5052082877647837</v>
      </c>
      <c r="N805" s="304">
        <f t="shared" ca="1" si="365"/>
        <v>-86.242082177035215</v>
      </c>
      <c r="P805" s="310">
        <f t="shared" ca="1" si="366"/>
        <v>23</v>
      </c>
      <c r="Q805" s="304">
        <f t="shared" ca="1" si="367"/>
        <v>0</v>
      </c>
      <c r="R805" s="306">
        <f t="shared" ca="1" si="368"/>
        <v>0</v>
      </c>
      <c r="S805" s="307">
        <f t="shared" ca="1" si="369"/>
        <v>4.2939999999999809</v>
      </c>
      <c r="T805" s="304">
        <f t="shared" ca="1" si="349"/>
        <v>42.124139999999812</v>
      </c>
      <c r="U805" s="311">
        <f t="shared" ca="1" si="350"/>
        <v>0</v>
      </c>
      <c r="V805" s="306">
        <f t="shared" ca="1" si="351"/>
        <v>1.2252499363609779</v>
      </c>
      <c r="W805" s="304">
        <f t="shared" ca="1" si="352"/>
        <v>42.945412336440661</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-0.21234422360644878</v>
      </c>
      <c r="AH805" s="304">
        <f t="shared" ca="1" si="376"/>
        <v>-10.001251175606905</v>
      </c>
    </row>
    <row r="806" spans="1:34" x14ac:dyDescent="0.2">
      <c r="A806" s="347">
        <f t="shared" ca="1" si="354"/>
        <v>1E-4</v>
      </c>
      <c r="B806" s="304">
        <f t="shared" ca="1" si="355"/>
        <v>51.314600000000908</v>
      </c>
      <c r="D806" s="306">
        <f t="shared" ca="1" si="356"/>
        <v>-0.65549285869412921</v>
      </c>
      <c r="E806" s="307">
        <f t="shared" ca="1" si="357"/>
        <v>0.16975648670318755</v>
      </c>
      <c r="F806" s="304">
        <f t="shared" ca="1" si="358"/>
        <v>0.67711753232124416</v>
      </c>
      <c r="G806" s="306">
        <f t="shared" ca="1" si="359"/>
        <v>8.2905081960910216</v>
      </c>
      <c r="H806" s="307">
        <f t="shared" ca="1" si="360"/>
        <v>-126.22242163145761</v>
      </c>
      <c r="I806" s="304">
        <f t="shared" ca="1" si="361"/>
        <v>126.49439611563395</v>
      </c>
      <c r="J806" s="306">
        <f t="shared" ca="1" si="362"/>
        <v>1912.6142538122574</v>
      </c>
      <c r="K806" s="307">
        <f t="shared" ca="1" si="363"/>
        <v>-2.0527109479969274</v>
      </c>
      <c r="L806" s="304">
        <f t="shared" ca="1" si="348"/>
        <v>1912.6153553467184</v>
      </c>
      <c r="M806" s="306">
        <f t="shared" ca="1" si="364"/>
        <v>-1.5052087960540623</v>
      </c>
      <c r="N806" s="304">
        <f t="shared" ca="1" si="365"/>
        <v>-86.242111299865655</v>
      </c>
      <c r="P806" s="310">
        <f t="shared" ca="1" si="366"/>
        <v>23</v>
      </c>
      <c r="Q806" s="304">
        <f t="shared" ca="1" si="367"/>
        <v>0</v>
      </c>
      <c r="R806" s="306">
        <f t="shared" ca="1" si="368"/>
        <v>0</v>
      </c>
      <c r="S806" s="307">
        <f t="shared" ca="1" si="369"/>
        <v>4.2939999999999809</v>
      </c>
      <c r="T806" s="304">
        <f t="shared" ca="1" si="349"/>
        <v>42.124139999999812</v>
      </c>
      <c r="U806" s="311">
        <f t="shared" ca="1" si="350"/>
        <v>0</v>
      </c>
      <c r="V806" s="306">
        <f t="shared" ca="1" si="351"/>
        <v>1.2252514829022148</v>
      </c>
      <c r="W806" s="304">
        <f t="shared" ca="1" si="352"/>
        <v>42.945452124245612</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-0.21235316283643435</v>
      </c>
      <c r="AH806" s="304">
        <f t="shared" ca="1" si="376"/>
        <v>-10.001260441649011</v>
      </c>
    </row>
    <row r="807" spans="1:34" x14ac:dyDescent="0.2">
      <c r="A807" s="347">
        <f t="shared" ca="1" si="354"/>
        <v>1E-4</v>
      </c>
      <c r="B807" s="304">
        <f t="shared" ca="1" si="355"/>
        <v>51.314700000000911</v>
      </c>
      <c r="D807" s="306">
        <f t="shared" ca="1" si="356"/>
        <v>-0.65548839338316389</v>
      </c>
      <c r="E807" s="307">
        <f t="shared" ca="1" si="357"/>
        <v>0.16976606586641374</v>
      </c>
      <c r="F807" s="304">
        <f t="shared" ca="1" si="358"/>
        <v>0.67711561123622077</v>
      </c>
      <c r="G807" s="306">
        <f t="shared" ca="1" si="359"/>
        <v>8.2904426472516839</v>
      </c>
      <c r="H807" s="307">
        <f t="shared" ca="1" si="360"/>
        <v>-126.22240465485102</v>
      </c>
      <c r="I807" s="304">
        <f t="shared" ca="1" si="361"/>
        <v>126.49437487944009</v>
      </c>
      <c r="J807" s="306">
        <f t="shared" ca="1" si="362"/>
        <v>1912.6142538122574</v>
      </c>
      <c r="K807" s="307">
        <f t="shared" ca="1" si="363"/>
        <v>-2.065333189311243</v>
      </c>
      <c r="L807" s="304">
        <f t="shared" ca="1" si="348"/>
        <v>1912.6153689351659</v>
      </c>
      <c r="M807" s="306">
        <f t="shared" ca="1" si="364"/>
        <v>-1.5052093043394925</v>
      </c>
      <c r="N807" s="304">
        <f t="shared" ca="1" si="365"/>
        <v>-86.242140422475586</v>
      </c>
      <c r="P807" s="310">
        <f t="shared" ca="1" si="366"/>
        <v>23</v>
      </c>
      <c r="Q807" s="304">
        <f t="shared" ca="1" si="367"/>
        <v>0</v>
      </c>
      <c r="R807" s="306">
        <f t="shared" ca="1" si="368"/>
        <v>0</v>
      </c>
      <c r="S807" s="307">
        <f t="shared" ca="1" si="369"/>
        <v>4.2939999999999809</v>
      </c>
      <c r="T807" s="304">
        <f t="shared" ca="1" si="349"/>
        <v>42.124139999999812</v>
      </c>
      <c r="U807" s="311">
        <f t="shared" ca="1" si="350"/>
        <v>0</v>
      </c>
      <c r="V807" s="306">
        <f t="shared" ca="1" si="351"/>
        <v>1.2252530294451964</v>
      </c>
      <c r="W807" s="304">
        <f t="shared" ca="1" si="352"/>
        <v>42.945491911470789</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-0.21236210193638705</v>
      </c>
      <c r="AH807" s="304">
        <f t="shared" ca="1" si="376"/>
        <v>-10.001269707556078</v>
      </c>
    </row>
    <row r="808" spans="1:34" x14ac:dyDescent="0.2">
      <c r="A808" s="347">
        <f t="shared" ca="1" si="354"/>
        <v>1E-4</v>
      </c>
      <c r="B808" s="304">
        <f t="shared" ca="1" si="355"/>
        <v>51.314800000000915</v>
      </c>
      <c r="D808" s="306">
        <f t="shared" ca="1" si="356"/>
        <v>-0.65548392809218792</v>
      </c>
      <c r="E808" s="307">
        <f t="shared" ca="1" si="357"/>
        <v>0.16977564489042862</v>
      </c>
      <c r="F808" s="304">
        <f t="shared" ca="1" si="358"/>
        <v>0.67711369029515678</v>
      </c>
      <c r="G808" s="306">
        <f t="shared" ca="1" si="359"/>
        <v>8.2903770988588743</v>
      </c>
      <c r="H808" s="307">
        <f t="shared" ca="1" si="360"/>
        <v>-126.22238767728653</v>
      </c>
      <c r="I808" s="304">
        <f t="shared" ca="1" si="361"/>
        <v>126.49435364235235</v>
      </c>
      <c r="J808" s="306">
        <f t="shared" ca="1" si="362"/>
        <v>1912.6142538122574</v>
      </c>
      <c r="K808" s="307">
        <f t="shared" ca="1" si="363"/>
        <v>-2.0779554289278499</v>
      </c>
      <c r="L808" s="304">
        <f t="shared" ca="1" si="348"/>
        <v>1912.6153826069115</v>
      </c>
      <c r="M808" s="306">
        <f t="shared" ca="1" si="364"/>
        <v>-1.5052098126210749</v>
      </c>
      <c r="N808" s="304">
        <f t="shared" ca="1" si="365"/>
        <v>-86.242169544865064</v>
      </c>
      <c r="P808" s="310">
        <f t="shared" ca="1" si="366"/>
        <v>23</v>
      </c>
      <c r="Q808" s="304">
        <f t="shared" ca="1" si="367"/>
        <v>0</v>
      </c>
      <c r="R808" s="306">
        <f t="shared" ca="1" si="368"/>
        <v>0</v>
      </c>
      <c r="S808" s="307">
        <f t="shared" ca="1" si="369"/>
        <v>4.2939999999999809</v>
      </c>
      <c r="T808" s="304">
        <f t="shared" ca="1" si="349"/>
        <v>42.124139999999812</v>
      </c>
      <c r="U808" s="311">
        <f t="shared" ca="1" si="350"/>
        <v>0</v>
      </c>
      <c r="V808" s="306">
        <f t="shared" ca="1" si="351"/>
        <v>1.225254575989922</v>
      </c>
      <c r="W808" s="304">
        <f t="shared" ca="1" si="352"/>
        <v>42.945531698116149</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-0.21237104090632641</v>
      </c>
      <c r="AH808" s="304">
        <f t="shared" ca="1" si="376"/>
        <v>-10.001278973328128</v>
      </c>
    </row>
    <row r="809" spans="1:34" x14ac:dyDescent="0.2">
      <c r="A809" s="347">
        <f t="shared" ca="1" si="354"/>
        <v>1E-4</v>
      </c>
      <c r="B809" s="304">
        <f t="shared" ca="1" si="355"/>
        <v>51.314900000000918</v>
      </c>
      <c r="D809" s="306">
        <f t="shared" ca="1" si="356"/>
        <v>-0.65547946282119396</v>
      </c>
      <c r="E809" s="307">
        <f t="shared" ca="1" si="357"/>
        <v>0.16978522377521799</v>
      </c>
      <c r="F809" s="304">
        <f t="shared" ca="1" si="358"/>
        <v>0.67711176949803631</v>
      </c>
      <c r="G809" s="306">
        <f t="shared" ca="1" si="359"/>
        <v>8.2903115509125929</v>
      </c>
      <c r="H809" s="307">
        <f t="shared" ca="1" si="360"/>
        <v>-126.22237069876415</v>
      </c>
      <c r="I809" s="304">
        <f t="shared" ca="1" si="361"/>
        <v>126.49433240437071</v>
      </c>
      <c r="J809" s="306">
        <f t="shared" ca="1" si="362"/>
        <v>1912.6142538122574</v>
      </c>
      <c r="K809" s="307">
        <f t="shared" ca="1" si="363"/>
        <v>-2.0905776668466522</v>
      </c>
      <c r="L809" s="304">
        <f t="shared" ca="1" si="348"/>
        <v>1912.6153963619552</v>
      </c>
      <c r="M809" s="306">
        <f t="shared" ca="1" si="364"/>
        <v>-1.505210320898809</v>
      </c>
      <c r="N809" s="304">
        <f t="shared" ca="1" si="365"/>
        <v>-86.242198667034046</v>
      </c>
      <c r="P809" s="310">
        <f t="shared" ca="1" si="366"/>
        <v>23</v>
      </c>
      <c r="Q809" s="304">
        <f t="shared" ca="1" si="367"/>
        <v>0</v>
      </c>
      <c r="R809" s="306">
        <f t="shared" ca="1" si="368"/>
        <v>0</v>
      </c>
      <c r="S809" s="307">
        <f t="shared" ca="1" si="369"/>
        <v>4.2939999999999809</v>
      </c>
      <c r="T809" s="304">
        <f t="shared" ca="1" si="349"/>
        <v>42.124139999999812</v>
      </c>
      <c r="U809" s="311">
        <f t="shared" ca="1" si="350"/>
        <v>0</v>
      </c>
      <c r="V809" s="306">
        <f t="shared" ca="1" si="351"/>
        <v>1.2252561225363916</v>
      </c>
      <c r="W809" s="304">
        <f t="shared" ca="1" si="352"/>
        <v>42.945571484181684</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-0.21237997974623468</v>
      </c>
      <c r="AH809" s="304">
        <f t="shared" ca="1" si="376"/>
        <v>-10.001288238965147</v>
      </c>
    </row>
    <row r="810" spans="1:34" x14ac:dyDescent="0.2">
      <c r="A810" s="347">
        <f t="shared" ca="1" si="354"/>
        <v>1E-4</v>
      </c>
      <c r="B810" s="304">
        <f t="shared" ca="1" si="355"/>
        <v>51.315000000000921</v>
      </c>
      <c r="D810" s="306">
        <f t="shared" ca="1" si="356"/>
        <v>-0.65547499757018679</v>
      </c>
      <c r="E810" s="307">
        <f t="shared" ca="1" si="357"/>
        <v>0.16979480252078538</v>
      </c>
      <c r="F810" s="304">
        <f t="shared" ca="1" si="358"/>
        <v>0.67710984884485981</v>
      </c>
      <c r="G810" s="306">
        <f t="shared" ca="1" si="359"/>
        <v>8.290246003412836</v>
      </c>
      <c r="H810" s="307">
        <f t="shared" ca="1" si="360"/>
        <v>-126.2223537192839</v>
      </c>
      <c r="I810" s="304">
        <f t="shared" ca="1" si="361"/>
        <v>126.4943111654952</v>
      </c>
      <c r="J810" s="306">
        <f t="shared" ca="1" si="362"/>
        <v>1912.6142538122574</v>
      </c>
      <c r="K810" s="307">
        <f t="shared" ca="1" si="363"/>
        <v>-2.1031999030675546</v>
      </c>
      <c r="L810" s="304">
        <f t="shared" ca="1" si="348"/>
        <v>1912.615410200297</v>
      </c>
      <c r="M810" s="306">
        <f t="shared" ca="1" si="364"/>
        <v>-1.5052108291726953</v>
      </c>
      <c r="N810" s="304">
        <f t="shared" ca="1" si="365"/>
        <v>-86.242227788982575</v>
      </c>
      <c r="P810" s="310">
        <f t="shared" ca="1" si="366"/>
        <v>23</v>
      </c>
      <c r="Q810" s="304">
        <f t="shared" ca="1" si="367"/>
        <v>0</v>
      </c>
      <c r="R810" s="306">
        <f t="shared" ca="1" si="368"/>
        <v>0</v>
      </c>
      <c r="S810" s="307">
        <f t="shared" ca="1" si="369"/>
        <v>4.2939999999999809</v>
      </c>
      <c r="T810" s="304">
        <f t="shared" ca="1" si="349"/>
        <v>42.124139999999812</v>
      </c>
      <c r="U810" s="311">
        <f t="shared" ca="1" si="350"/>
        <v>0</v>
      </c>
      <c r="V810" s="306">
        <f t="shared" ca="1" si="351"/>
        <v>1.2252576690846055</v>
      </c>
      <c r="W810" s="304">
        <f t="shared" ca="1" si="352"/>
        <v>42.945611269667431</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-0.21238891845611363</v>
      </c>
      <c r="AH810" s="304">
        <f t="shared" ca="1" si="376"/>
        <v>-10.001297504467134</v>
      </c>
    </row>
    <row r="811" spans="1:34" x14ac:dyDescent="0.2">
      <c r="A811" s="347">
        <f t="shared" ca="1" si="354"/>
        <v>1E-4</v>
      </c>
      <c r="B811" s="304">
        <f t="shared" ca="1" si="355"/>
        <v>51.315100000000925</v>
      </c>
      <c r="D811" s="306">
        <f t="shared" ca="1" si="356"/>
        <v>-0.65547053233916286</v>
      </c>
      <c r="E811" s="307">
        <f t="shared" ca="1" si="357"/>
        <v>0.16980438112713436</v>
      </c>
      <c r="F811" s="304">
        <f t="shared" ca="1" si="358"/>
        <v>0.67710792833561961</v>
      </c>
      <c r="G811" s="306">
        <f t="shared" ca="1" si="359"/>
        <v>8.290180456359602</v>
      </c>
      <c r="H811" s="307">
        <f t="shared" ca="1" si="360"/>
        <v>-126.22233673884578</v>
      </c>
      <c r="I811" s="304">
        <f t="shared" ca="1" si="361"/>
        <v>126.49428992572584</v>
      </c>
      <c r="J811" s="306">
        <f t="shared" ca="1" si="362"/>
        <v>1912.6142538122574</v>
      </c>
      <c r="K811" s="307">
        <f t="shared" ca="1" si="363"/>
        <v>-2.1158221375904609</v>
      </c>
      <c r="L811" s="304">
        <f t="shared" ca="1" si="348"/>
        <v>1912.6154241219367</v>
      </c>
      <c r="M811" s="306">
        <f t="shared" ca="1" si="364"/>
        <v>-1.5052113374427336</v>
      </c>
      <c r="N811" s="304">
        <f t="shared" ca="1" si="365"/>
        <v>-86.242256910710623</v>
      </c>
      <c r="P811" s="310">
        <f t="shared" ca="1" si="366"/>
        <v>23</v>
      </c>
      <c r="Q811" s="304">
        <f t="shared" ca="1" si="367"/>
        <v>0</v>
      </c>
      <c r="R811" s="306">
        <f t="shared" ca="1" si="368"/>
        <v>0</v>
      </c>
      <c r="S811" s="307">
        <f t="shared" ca="1" si="369"/>
        <v>4.2939999999999809</v>
      </c>
      <c r="T811" s="304">
        <f t="shared" ca="1" si="349"/>
        <v>42.124139999999812</v>
      </c>
      <c r="U811" s="311">
        <f t="shared" ca="1" si="350"/>
        <v>0</v>
      </c>
      <c r="V811" s="306">
        <f t="shared" ca="1" si="351"/>
        <v>1.2252592156345639</v>
      </c>
      <c r="W811" s="304">
        <f t="shared" ca="1" si="352"/>
        <v>42.945651054573389</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-0.21239785703597747</v>
      </c>
      <c r="AH811" s="304">
        <f t="shared" ca="1" si="376"/>
        <v>-10.001306769834098</v>
      </c>
    </row>
    <row r="812" spans="1:34" x14ac:dyDescent="0.2">
      <c r="A812" s="347">
        <f t="shared" ca="1" si="354"/>
        <v>1E-4</v>
      </c>
      <c r="B812" s="304">
        <f t="shared" ca="1" si="355"/>
        <v>51.315200000000928</v>
      </c>
      <c r="D812" s="306">
        <f t="shared" ca="1" si="356"/>
        <v>-0.65546606712812472</v>
      </c>
      <c r="E812" s="307">
        <f t="shared" ca="1" si="357"/>
        <v>0.16981395959427203</v>
      </c>
      <c r="F812" s="304">
        <f t="shared" ca="1" si="358"/>
        <v>0.67710600797031506</v>
      </c>
      <c r="G812" s="306">
        <f t="shared" ca="1" si="359"/>
        <v>8.290114909752889</v>
      </c>
      <c r="H812" s="307">
        <f t="shared" ca="1" si="360"/>
        <v>-126.22231975744982</v>
      </c>
      <c r="I812" s="304">
        <f t="shared" ca="1" si="361"/>
        <v>126.49426868506262</v>
      </c>
      <c r="J812" s="306">
        <f t="shared" ca="1" si="362"/>
        <v>1912.6142538122574</v>
      </c>
      <c r="K812" s="307">
        <f t="shared" ca="1" si="363"/>
        <v>-2.1284443704152758</v>
      </c>
      <c r="L812" s="304">
        <f t="shared" ca="1" si="348"/>
        <v>1912.6154381268746</v>
      </c>
      <c r="M812" s="306">
        <f t="shared" ca="1" si="364"/>
        <v>-1.5052118457089239</v>
      </c>
      <c r="N812" s="304">
        <f t="shared" ca="1" si="365"/>
        <v>-86.242286032218189</v>
      </c>
      <c r="P812" s="310">
        <f t="shared" ca="1" si="366"/>
        <v>23</v>
      </c>
      <c r="Q812" s="304">
        <f t="shared" ca="1" si="367"/>
        <v>0</v>
      </c>
      <c r="R812" s="306">
        <f t="shared" ca="1" si="368"/>
        <v>0</v>
      </c>
      <c r="S812" s="307">
        <f t="shared" ca="1" si="369"/>
        <v>4.2939999999999809</v>
      </c>
      <c r="T812" s="304">
        <f t="shared" ca="1" si="349"/>
        <v>42.124139999999812</v>
      </c>
      <c r="U812" s="311">
        <f t="shared" ca="1" si="350"/>
        <v>0</v>
      </c>
      <c r="V812" s="306">
        <f t="shared" ca="1" si="351"/>
        <v>1.2252607621862661</v>
      </c>
      <c r="W812" s="304">
        <f t="shared" ca="1" si="352"/>
        <v>42.945690838899552</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-0.21240679548581909</v>
      </c>
      <c r="AH812" s="304">
        <f t="shared" ca="1" si="376"/>
        <v>-10.001316035066042</v>
      </c>
    </row>
    <row r="813" spans="1:34" x14ac:dyDescent="0.2">
      <c r="A813" s="347">
        <f t="shared" ca="1" si="354"/>
        <v>1E-4</v>
      </c>
      <c r="B813" s="304">
        <f t="shared" ca="1" si="355"/>
        <v>51.315300000000931</v>
      </c>
      <c r="D813" s="306">
        <f t="shared" ca="1" si="356"/>
        <v>-0.65546160193707259</v>
      </c>
      <c r="E813" s="307">
        <f t="shared" ca="1" si="357"/>
        <v>0.16982353792218952</v>
      </c>
      <c r="F813" s="304">
        <f t="shared" ca="1" si="358"/>
        <v>0.67710408774893882</v>
      </c>
      <c r="G813" s="306">
        <f t="shared" ca="1" si="359"/>
        <v>8.2900493635926953</v>
      </c>
      <c r="H813" s="307">
        <f t="shared" ca="1" si="360"/>
        <v>-126.22230277509603</v>
      </c>
      <c r="I813" s="304">
        <f t="shared" ca="1" si="361"/>
        <v>126.49424744350557</v>
      </c>
      <c r="J813" s="306">
        <f t="shared" ca="1" si="362"/>
        <v>1912.6142538122574</v>
      </c>
      <c r="K813" s="307">
        <f t="shared" ca="1" si="363"/>
        <v>-2.1410666015419029</v>
      </c>
      <c r="L813" s="304">
        <f t="shared" ca="1" si="348"/>
        <v>1912.6154522151103</v>
      </c>
      <c r="M813" s="306">
        <f t="shared" ca="1" si="364"/>
        <v>-1.5052123539712661</v>
      </c>
      <c r="N813" s="304">
        <f t="shared" ca="1" si="365"/>
        <v>-86.242315153505288</v>
      </c>
      <c r="P813" s="310">
        <f t="shared" ca="1" si="366"/>
        <v>23</v>
      </c>
      <c r="Q813" s="304">
        <f t="shared" ca="1" si="367"/>
        <v>0</v>
      </c>
      <c r="R813" s="306">
        <f t="shared" ca="1" si="368"/>
        <v>0</v>
      </c>
      <c r="S813" s="307">
        <f t="shared" ca="1" si="369"/>
        <v>4.2939999999999809</v>
      </c>
      <c r="T813" s="304">
        <f t="shared" ca="1" si="349"/>
        <v>42.124139999999812</v>
      </c>
      <c r="U813" s="311">
        <f t="shared" ca="1" si="350"/>
        <v>0</v>
      </c>
      <c r="V813" s="306">
        <f t="shared" ca="1" si="351"/>
        <v>1.2252623087397132</v>
      </c>
      <c r="W813" s="304">
        <f t="shared" ca="1" si="352"/>
        <v>42.945730622645947</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-0.2124157338056385</v>
      </c>
      <c r="AH813" s="304">
        <f t="shared" ca="1" si="376"/>
        <v>-10.001325300162959</v>
      </c>
    </row>
    <row r="814" spans="1:34" x14ac:dyDescent="0.2">
      <c r="A814" s="347">
        <f t="shared" ca="1" si="354"/>
        <v>1E-4</v>
      </c>
      <c r="B814" s="304">
        <f t="shared" ca="1" si="355"/>
        <v>51.315400000000935</v>
      </c>
      <c r="D814" s="306">
        <f t="shared" ca="1" si="356"/>
        <v>-0.65545713676600703</v>
      </c>
      <c r="E814" s="307">
        <f t="shared" ca="1" si="357"/>
        <v>0.16983311611089569</v>
      </c>
      <c r="F814" s="304">
        <f t="shared" ca="1" si="358"/>
        <v>0.6771021676714889</v>
      </c>
      <c r="G814" s="306">
        <f t="shared" ca="1" si="359"/>
        <v>8.2899838178790191</v>
      </c>
      <c r="H814" s="307">
        <f t="shared" ca="1" si="360"/>
        <v>-126.22228579178442</v>
      </c>
      <c r="I814" s="304">
        <f t="shared" ca="1" si="361"/>
        <v>126.49422620105472</v>
      </c>
      <c r="J814" s="306">
        <f t="shared" ca="1" si="362"/>
        <v>1912.6142538122574</v>
      </c>
      <c r="K814" s="307">
        <f t="shared" ca="1" si="363"/>
        <v>-2.1536888309702471</v>
      </c>
      <c r="L814" s="304">
        <f t="shared" ca="1" si="348"/>
        <v>1912.6154663866437</v>
      </c>
      <c r="M814" s="306">
        <f t="shared" ca="1" si="364"/>
        <v>-1.5052128622297605</v>
      </c>
      <c r="N814" s="304">
        <f t="shared" ca="1" si="365"/>
        <v>-86.24234427457192</v>
      </c>
      <c r="P814" s="310">
        <f t="shared" ca="1" si="366"/>
        <v>23</v>
      </c>
      <c r="Q814" s="304">
        <f t="shared" ca="1" si="367"/>
        <v>0</v>
      </c>
      <c r="R814" s="306">
        <f t="shared" ca="1" si="368"/>
        <v>0</v>
      </c>
      <c r="S814" s="307">
        <f t="shared" ca="1" si="369"/>
        <v>4.2939999999999809</v>
      </c>
      <c r="T814" s="304">
        <f t="shared" ca="1" si="349"/>
        <v>42.124139999999812</v>
      </c>
      <c r="U814" s="311">
        <f t="shared" ca="1" si="350"/>
        <v>0</v>
      </c>
      <c r="V814" s="306">
        <f t="shared" ca="1" si="351"/>
        <v>1.225263855294904</v>
      </c>
      <c r="W814" s="304">
        <f t="shared" ca="1" si="352"/>
        <v>42.945770405812581</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-0.21242467199544279</v>
      </c>
      <c r="AH814" s="304">
        <f t="shared" ca="1" si="376"/>
        <v>-10.001334565124857</v>
      </c>
    </row>
    <row r="815" spans="1:34" x14ac:dyDescent="0.2">
      <c r="A815" s="347">
        <f t="shared" ca="1" si="354"/>
        <v>1E-4</v>
      </c>
      <c r="B815" s="304">
        <f t="shared" ca="1" si="355"/>
        <v>51.315500000000938</v>
      </c>
      <c r="D815" s="306">
        <f t="shared" ca="1" si="356"/>
        <v>-0.65545267161492637</v>
      </c>
      <c r="E815" s="307">
        <f t="shared" ca="1" si="357"/>
        <v>0.1698426941603941</v>
      </c>
      <c r="F815" s="304">
        <f t="shared" ca="1" si="358"/>
        <v>0.67710024773795918</v>
      </c>
      <c r="G815" s="306">
        <f t="shared" ca="1" si="359"/>
        <v>8.2899182726118568</v>
      </c>
      <c r="H815" s="307">
        <f t="shared" ca="1" si="360"/>
        <v>-126.22226880751499</v>
      </c>
      <c r="I815" s="304">
        <f t="shared" ca="1" si="361"/>
        <v>126.49420495771005</v>
      </c>
      <c r="J815" s="306">
        <f t="shared" ca="1" si="362"/>
        <v>1912.6142538122574</v>
      </c>
      <c r="K815" s="307">
        <f t="shared" ca="1" si="363"/>
        <v>-2.1663110587002121</v>
      </c>
      <c r="L815" s="304">
        <f t="shared" ca="1" si="348"/>
        <v>1912.6154806414752</v>
      </c>
      <c r="M815" s="306">
        <f t="shared" ca="1" si="364"/>
        <v>-1.5052133704844071</v>
      </c>
      <c r="N815" s="304">
        <f t="shared" ca="1" si="365"/>
        <v>-86.242373395418085</v>
      </c>
      <c r="P815" s="310">
        <f t="shared" ca="1" si="366"/>
        <v>23</v>
      </c>
      <c r="Q815" s="304">
        <f t="shared" ca="1" si="367"/>
        <v>0</v>
      </c>
      <c r="R815" s="306">
        <f t="shared" ca="1" si="368"/>
        <v>0</v>
      </c>
      <c r="S815" s="307">
        <f t="shared" ca="1" si="369"/>
        <v>4.2939999999999809</v>
      </c>
      <c r="T815" s="304">
        <f t="shared" ca="1" si="349"/>
        <v>42.124139999999812</v>
      </c>
      <c r="U815" s="311">
        <f t="shared" ca="1" si="350"/>
        <v>0</v>
      </c>
      <c r="V815" s="306">
        <f t="shared" ca="1" si="351"/>
        <v>1.2252654018518392</v>
      </c>
      <c r="W815" s="304">
        <f t="shared" ca="1" si="352"/>
        <v>42.945810188399442</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-0.21243361005523198</v>
      </c>
      <c r="AH815" s="304">
        <f t="shared" ca="1" si="376"/>
        <v>-10.00134382995174</v>
      </c>
    </row>
    <row r="816" spans="1:34" x14ac:dyDescent="0.2">
      <c r="A816" s="347">
        <f t="shared" ca="1" si="354"/>
        <v>1E-4</v>
      </c>
      <c r="B816" s="304">
        <f t="shared" ca="1" si="355"/>
        <v>51.315600000000941</v>
      </c>
      <c r="D816" s="306">
        <f t="shared" ca="1" si="356"/>
        <v>-0.65544820648383073</v>
      </c>
      <c r="E816" s="307">
        <f t="shared" ca="1" si="357"/>
        <v>0.16985227207067943</v>
      </c>
      <c r="F816" s="304">
        <f t="shared" ca="1" si="358"/>
        <v>0.67709832794834346</v>
      </c>
      <c r="G816" s="306">
        <f t="shared" ca="1" si="359"/>
        <v>8.2898527277912084</v>
      </c>
      <c r="H816" s="307">
        <f t="shared" ca="1" si="360"/>
        <v>-126.22225182228779</v>
      </c>
      <c r="I816" s="304">
        <f t="shared" ca="1" si="361"/>
        <v>126.49418371347159</v>
      </c>
      <c r="J816" s="306">
        <f t="shared" ca="1" si="362"/>
        <v>1912.6142538122574</v>
      </c>
      <c r="K816" s="307">
        <f t="shared" ca="1" si="363"/>
        <v>-2.1789332847317024</v>
      </c>
      <c r="L816" s="304">
        <f t="shared" ca="1" si="348"/>
        <v>1912.6154949796046</v>
      </c>
      <c r="M816" s="306">
        <f t="shared" ca="1" si="364"/>
        <v>-1.5052138787352058</v>
      </c>
      <c r="N816" s="304">
        <f t="shared" ca="1" si="365"/>
        <v>-86.242402516043782</v>
      </c>
      <c r="P816" s="310">
        <f t="shared" ca="1" si="366"/>
        <v>23</v>
      </c>
      <c r="Q816" s="304">
        <f t="shared" ca="1" si="367"/>
        <v>0</v>
      </c>
      <c r="R816" s="306">
        <f t="shared" ca="1" si="368"/>
        <v>0</v>
      </c>
      <c r="S816" s="307">
        <f t="shared" ca="1" si="369"/>
        <v>4.2939999999999809</v>
      </c>
      <c r="T816" s="304">
        <f t="shared" ca="1" si="349"/>
        <v>42.124139999999812</v>
      </c>
      <c r="U816" s="311">
        <f t="shared" ca="1" si="350"/>
        <v>0</v>
      </c>
      <c r="V816" s="306">
        <f t="shared" ca="1" si="351"/>
        <v>1.2252669484105188</v>
      </c>
      <c r="W816" s="304">
        <f t="shared" ca="1" si="352"/>
        <v>42.945849970406556</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-0.21244254798500606</v>
      </c>
      <c r="AH816" s="304">
        <f t="shared" ca="1" si="376"/>
        <v>-10.001353094643603</v>
      </c>
    </row>
    <row r="817" spans="1:34" x14ac:dyDescent="0.2">
      <c r="A817" s="347">
        <f t="shared" ca="1" si="354"/>
        <v>1E-4</v>
      </c>
      <c r="B817" s="304">
        <f t="shared" ca="1" si="355"/>
        <v>51.315700000000945</v>
      </c>
      <c r="D817" s="306">
        <f t="shared" ca="1" si="356"/>
        <v>-0.65544374137272088</v>
      </c>
      <c r="E817" s="307">
        <f t="shared" ca="1" si="357"/>
        <v>0.16986184984175878</v>
      </c>
      <c r="F817" s="304">
        <f t="shared" ca="1" si="358"/>
        <v>0.67709640830263929</v>
      </c>
      <c r="G817" s="306">
        <f t="shared" ca="1" si="359"/>
        <v>8.2897871834170704</v>
      </c>
      <c r="H817" s="307">
        <f t="shared" ca="1" si="360"/>
        <v>-126.2222348361028</v>
      </c>
      <c r="I817" s="304">
        <f t="shared" ca="1" si="361"/>
        <v>126.49416246833934</v>
      </c>
      <c r="J817" s="306">
        <f t="shared" ca="1" si="362"/>
        <v>1912.6142538122574</v>
      </c>
      <c r="K817" s="307">
        <f t="shared" ca="1" si="363"/>
        <v>-2.1915555090646222</v>
      </c>
      <c r="L817" s="304">
        <f t="shared" ca="1" si="348"/>
        <v>1912.6155094010314</v>
      </c>
      <c r="M817" s="306">
        <f t="shared" ca="1" si="364"/>
        <v>-1.5052143869821568</v>
      </c>
      <c r="N817" s="304">
        <f t="shared" ca="1" si="365"/>
        <v>-86.242431636449027</v>
      </c>
      <c r="P817" s="310">
        <f t="shared" ca="1" si="366"/>
        <v>23</v>
      </c>
      <c r="Q817" s="304">
        <f t="shared" ca="1" si="367"/>
        <v>0</v>
      </c>
      <c r="R817" s="306">
        <f t="shared" ca="1" si="368"/>
        <v>0</v>
      </c>
      <c r="S817" s="307">
        <f t="shared" ca="1" si="369"/>
        <v>4.2939999999999809</v>
      </c>
      <c r="T817" s="304">
        <f t="shared" ca="1" si="349"/>
        <v>42.124139999999812</v>
      </c>
      <c r="U817" s="311">
        <f t="shared" ca="1" si="350"/>
        <v>0</v>
      </c>
      <c r="V817" s="306">
        <f t="shared" ca="1" si="351"/>
        <v>1.225268494970942</v>
      </c>
      <c r="W817" s="304">
        <f t="shared" ca="1" si="352"/>
        <v>42.945889751833889</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-0.21245148578476858</v>
      </c>
      <c r="AH817" s="304">
        <f t="shared" ca="1" si="376"/>
        <v>-10.001362359200453</v>
      </c>
    </row>
    <row r="818" spans="1:34" x14ac:dyDescent="0.2">
      <c r="A818" s="347">
        <f t="shared" ca="1" si="354"/>
        <v>1E-4</v>
      </c>
      <c r="B818" s="304">
        <f t="shared" ca="1" si="355"/>
        <v>51.315800000000948</v>
      </c>
      <c r="D818" s="306">
        <f t="shared" ca="1" si="356"/>
        <v>-0.65543927628159671</v>
      </c>
      <c r="E818" s="307">
        <f t="shared" ca="1" si="357"/>
        <v>0.16987142747362327</v>
      </c>
      <c r="F818" s="304">
        <f t="shared" ca="1" si="358"/>
        <v>0.67709448880083911</v>
      </c>
      <c r="G818" s="306">
        <f t="shared" ca="1" si="359"/>
        <v>8.2897216394894429</v>
      </c>
      <c r="H818" s="307">
        <f t="shared" ca="1" si="360"/>
        <v>-126.22221784896006</v>
      </c>
      <c r="I818" s="304">
        <f t="shared" ca="1" si="361"/>
        <v>126.49414122231333</v>
      </c>
      <c r="J818" s="306">
        <f t="shared" ca="1" si="362"/>
        <v>1912.6142538122574</v>
      </c>
      <c r="K818" s="307">
        <f t="shared" ca="1" si="363"/>
        <v>-2.2041777316988753</v>
      </c>
      <c r="L818" s="304">
        <f t="shared" ca="1" si="348"/>
        <v>1912.6155239057564</v>
      </c>
      <c r="M818" s="306">
        <f t="shared" ca="1" si="364"/>
        <v>-1.50521489522526</v>
      </c>
      <c r="N818" s="304">
        <f t="shared" ca="1" si="365"/>
        <v>-86.242460756633804</v>
      </c>
      <c r="P818" s="310">
        <f t="shared" ca="1" si="366"/>
        <v>23</v>
      </c>
      <c r="Q818" s="304">
        <f t="shared" ca="1" si="367"/>
        <v>0</v>
      </c>
      <c r="R818" s="306">
        <f t="shared" ca="1" si="368"/>
        <v>0</v>
      </c>
      <c r="S818" s="307">
        <f t="shared" ca="1" si="369"/>
        <v>4.2939999999999809</v>
      </c>
      <c r="T818" s="304">
        <f t="shared" ca="1" si="349"/>
        <v>42.124139999999812</v>
      </c>
      <c r="U818" s="311">
        <f t="shared" ca="1" si="350"/>
        <v>0</v>
      </c>
      <c r="V818" s="306">
        <f t="shared" ca="1" si="351"/>
        <v>1.2252700415331099</v>
      </c>
      <c r="W818" s="304">
        <f t="shared" ca="1" si="352"/>
        <v>42.945929532681511</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-0.21246042345451244</v>
      </c>
      <c r="AH818" s="304">
        <f t="shared" ca="1" si="376"/>
        <v>-10.001371623622282</v>
      </c>
    </row>
    <row r="819" spans="1:34" x14ac:dyDescent="0.2">
      <c r="A819" s="347">
        <f t="shared" ca="1" si="354"/>
        <v>1E-4</v>
      </c>
      <c r="B819" s="304">
        <f t="shared" ca="1" si="355"/>
        <v>51.315900000000951</v>
      </c>
      <c r="D819" s="306">
        <f t="shared" ca="1" si="356"/>
        <v>-0.65543481121045921</v>
      </c>
      <c r="E819" s="307">
        <f t="shared" ca="1" si="357"/>
        <v>0.16988100496629244</v>
      </c>
      <c r="F819" s="304">
        <f t="shared" ca="1" si="358"/>
        <v>0.67709256944294383</v>
      </c>
      <c r="G819" s="306">
        <f t="shared" ca="1" si="359"/>
        <v>8.2896560960083221</v>
      </c>
      <c r="H819" s="307">
        <f t="shared" ca="1" si="360"/>
        <v>-126.22220086085956</v>
      </c>
      <c r="I819" s="304">
        <f t="shared" ca="1" si="361"/>
        <v>126.49411997539357</v>
      </c>
      <c r="J819" s="306">
        <f t="shared" ca="1" si="362"/>
        <v>1912.6142538122574</v>
      </c>
      <c r="K819" s="307">
        <f t="shared" ca="1" si="363"/>
        <v>-2.2167999526343665</v>
      </c>
      <c r="L819" s="304">
        <f t="shared" ca="1" si="348"/>
        <v>1912.6155384937788</v>
      </c>
      <c r="M819" s="306">
        <f t="shared" ca="1" si="364"/>
        <v>-1.5052154034645153</v>
      </c>
      <c r="N819" s="304">
        <f t="shared" ca="1" si="365"/>
        <v>-86.242489876598114</v>
      </c>
      <c r="P819" s="310">
        <f t="shared" ca="1" si="366"/>
        <v>23</v>
      </c>
      <c r="Q819" s="304">
        <f t="shared" ca="1" si="367"/>
        <v>0</v>
      </c>
      <c r="R819" s="306">
        <f t="shared" ca="1" si="368"/>
        <v>0</v>
      </c>
      <c r="S819" s="307">
        <f t="shared" ca="1" si="369"/>
        <v>4.2939999999999809</v>
      </c>
      <c r="T819" s="304">
        <f t="shared" ca="1" si="349"/>
        <v>42.124139999999812</v>
      </c>
      <c r="U819" s="311">
        <f t="shared" ca="1" si="350"/>
        <v>0</v>
      </c>
      <c r="V819" s="306">
        <f t="shared" ca="1" si="351"/>
        <v>1.225271588097022</v>
      </c>
      <c r="W819" s="304">
        <f t="shared" ca="1" si="352"/>
        <v>42.94596931294938</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-0.21246936099425362</v>
      </c>
      <c r="AH819" s="304">
        <f t="shared" ca="1" si="376"/>
        <v>-10.001380887909106</v>
      </c>
    </row>
    <row r="820" spans="1:34" x14ac:dyDescent="0.2">
      <c r="A820" s="347">
        <f t="shared" ca="1" si="354"/>
        <v>1E-4</v>
      </c>
      <c r="B820" s="304">
        <f t="shared" ca="1" si="355"/>
        <v>51.316000000000955</v>
      </c>
      <c r="D820" s="306">
        <f t="shared" ca="1" si="356"/>
        <v>-0.65543034615930862</v>
      </c>
      <c r="E820" s="307">
        <f t="shared" ca="1" si="357"/>
        <v>0.16989058231975562</v>
      </c>
      <c r="F820" s="304">
        <f t="shared" ca="1" si="358"/>
        <v>0.67709065022894588</v>
      </c>
      <c r="G820" s="306">
        <f t="shared" ca="1" si="359"/>
        <v>8.2895905529737064</v>
      </c>
      <c r="H820" s="307">
        <f t="shared" ca="1" si="360"/>
        <v>-126.22218387180132</v>
      </c>
      <c r="I820" s="304">
        <f t="shared" ca="1" si="361"/>
        <v>126.49409872758007</v>
      </c>
      <c r="J820" s="306">
        <f t="shared" ca="1" si="362"/>
        <v>1912.6142538122574</v>
      </c>
      <c r="K820" s="307">
        <f t="shared" ca="1" si="363"/>
        <v>-2.2294221718709997</v>
      </c>
      <c r="L820" s="304">
        <f t="shared" ca="1" si="348"/>
        <v>1912.6155531650991</v>
      </c>
      <c r="M820" s="306">
        <f t="shared" ca="1" si="364"/>
        <v>-1.5052159116999231</v>
      </c>
      <c r="N820" s="304">
        <f t="shared" ca="1" si="365"/>
        <v>-86.242518996341985</v>
      </c>
      <c r="P820" s="310">
        <f t="shared" ca="1" si="366"/>
        <v>23</v>
      </c>
      <c r="Q820" s="304">
        <f t="shared" ca="1" si="367"/>
        <v>0</v>
      </c>
      <c r="R820" s="306">
        <f t="shared" ca="1" si="368"/>
        <v>0</v>
      </c>
      <c r="S820" s="307">
        <f t="shared" ca="1" si="369"/>
        <v>4.2939999999999809</v>
      </c>
      <c r="T820" s="304">
        <f t="shared" ca="1" si="349"/>
        <v>42.124139999999812</v>
      </c>
      <c r="U820" s="311">
        <f t="shared" ca="1" si="350"/>
        <v>0</v>
      </c>
      <c r="V820" s="306">
        <f t="shared" ca="1" si="351"/>
        <v>1.2252731346626777</v>
      </c>
      <c r="W820" s="304">
        <f t="shared" ca="1" si="352"/>
        <v>42.94600909263751</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-0.21247829840398325</v>
      </c>
      <c r="AH820" s="304">
        <f t="shared" ca="1" si="376"/>
        <v>-10.001390152060916</v>
      </c>
    </row>
    <row r="821" spans="1:34" x14ac:dyDescent="0.2">
      <c r="A821" s="347">
        <f t="shared" ca="1" si="354"/>
        <v>1E-4</v>
      </c>
      <c r="B821" s="304">
        <f t="shared" ca="1" si="355"/>
        <v>51.316100000000958</v>
      </c>
      <c r="D821" s="306">
        <f t="shared" ca="1" si="356"/>
        <v>-0.65542588112814282</v>
      </c>
      <c r="E821" s="307">
        <f t="shared" ca="1" si="357"/>
        <v>0.16990015953401283</v>
      </c>
      <c r="F821" s="304">
        <f t="shared" ca="1" si="358"/>
        <v>0.67708873115883816</v>
      </c>
      <c r="G821" s="306">
        <f t="shared" ca="1" si="359"/>
        <v>8.289525010385594</v>
      </c>
      <c r="H821" s="307">
        <f t="shared" ca="1" si="360"/>
        <v>-126.22216688178537</v>
      </c>
      <c r="I821" s="304">
        <f t="shared" ca="1" si="361"/>
        <v>126.49407747887282</v>
      </c>
      <c r="J821" s="306">
        <f t="shared" ca="1" si="362"/>
        <v>1912.6142538122574</v>
      </c>
      <c r="K821" s="307">
        <f t="shared" ca="1" si="363"/>
        <v>-2.242044389408679</v>
      </c>
      <c r="L821" s="304">
        <f t="shared" ca="1" si="348"/>
        <v>1912.6155679197173</v>
      </c>
      <c r="M821" s="306">
        <f t="shared" ca="1" si="364"/>
        <v>-1.505216419931483</v>
      </c>
      <c r="N821" s="304">
        <f t="shared" ca="1" si="365"/>
        <v>-86.242548115865389</v>
      </c>
      <c r="P821" s="310">
        <f t="shared" ca="1" si="366"/>
        <v>23</v>
      </c>
      <c r="Q821" s="304">
        <f t="shared" ca="1" si="367"/>
        <v>0</v>
      </c>
      <c r="R821" s="306">
        <f t="shared" ca="1" si="368"/>
        <v>0</v>
      </c>
      <c r="S821" s="307">
        <f t="shared" ca="1" si="369"/>
        <v>4.2939999999999809</v>
      </c>
      <c r="T821" s="304">
        <f t="shared" ca="1" si="349"/>
        <v>42.124139999999812</v>
      </c>
      <c r="U821" s="311">
        <f t="shared" ca="1" si="350"/>
        <v>0</v>
      </c>
      <c r="V821" s="306">
        <f t="shared" ca="1" si="351"/>
        <v>1.2252746812300781</v>
      </c>
      <c r="W821" s="304">
        <f t="shared" ca="1" si="352"/>
        <v>42.946048871745916</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-0.21248723568370487</v>
      </c>
      <c r="AH821" s="304">
        <f t="shared" ca="1" si="376"/>
        <v>-10.001399416077714</v>
      </c>
    </row>
    <row r="822" spans="1:34" x14ac:dyDescent="0.2">
      <c r="A822" s="347">
        <f t="shared" ca="1" si="354"/>
        <v>1E-4</v>
      </c>
      <c r="B822" s="304">
        <f t="shared" ca="1" si="355"/>
        <v>51.316200000000961</v>
      </c>
      <c r="D822" s="306">
        <f t="shared" ca="1" si="356"/>
        <v>-0.65542141611696469</v>
      </c>
      <c r="E822" s="307">
        <f t="shared" ca="1" si="357"/>
        <v>0.16990973660907116</v>
      </c>
      <c r="F822" s="304">
        <f t="shared" ca="1" si="358"/>
        <v>0.67708681223262013</v>
      </c>
      <c r="G822" s="306">
        <f t="shared" ca="1" si="359"/>
        <v>8.2894594682439831</v>
      </c>
      <c r="H822" s="307">
        <f t="shared" ca="1" si="360"/>
        <v>-126.22214989081171</v>
      </c>
      <c r="I822" s="304">
        <f t="shared" ca="1" si="361"/>
        <v>126.49405622927189</v>
      </c>
      <c r="J822" s="306">
        <f t="shared" ca="1" si="362"/>
        <v>1912.6142538122574</v>
      </c>
      <c r="K822" s="307">
        <f t="shared" ca="1" si="363"/>
        <v>-2.254666605247309</v>
      </c>
      <c r="L822" s="304">
        <f t="shared" ca="1" si="348"/>
        <v>1912.6155827576326</v>
      </c>
      <c r="M822" s="306">
        <f t="shared" ca="1" si="364"/>
        <v>-1.5052169281591954</v>
      </c>
      <c r="N822" s="304">
        <f t="shared" ca="1" si="365"/>
        <v>-86.242577235168341</v>
      </c>
      <c r="P822" s="310">
        <f t="shared" ca="1" si="366"/>
        <v>23</v>
      </c>
      <c r="Q822" s="304">
        <f t="shared" ca="1" si="367"/>
        <v>0</v>
      </c>
      <c r="R822" s="306">
        <f t="shared" ca="1" si="368"/>
        <v>0</v>
      </c>
      <c r="S822" s="307">
        <f t="shared" ca="1" si="369"/>
        <v>4.2939999999999809</v>
      </c>
      <c r="T822" s="304">
        <f t="shared" ca="1" si="349"/>
        <v>42.124139999999812</v>
      </c>
      <c r="U822" s="311">
        <f t="shared" ca="1" si="350"/>
        <v>0</v>
      </c>
      <c r="V822" s="306">
        <f t="shared" ca="1" si="351"/>
        <v>1.2252762277992226</v>
      </c>
      <c r="W822" s="304">
        <f t="shared" ca="1" si="352"/>
        <v>42.946088650274618</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-0.21249617283341671</v>
      </c>
      <c r="AH822" s="304">
        <f t="shared" ca="1" si="376"/>
        <v>-10.001408679959503</v>
      </c>
    </row>
    <row r="823" spans="1:34" x14ac:dyDescent="0.2">
      <c r="A823" s="347">
        <f t="shared" ca="1" si="354"/>
        <v>1E-4</v>
      </c>
      <c r="B823" s="304">
        <f t="shared" ca="1" si="355"/>
        <v>51.316300000000965</v>
      </c>
      <c r="D823" s="306">
        <f t="shared" ca="1" si="356"/>
        <v>-0.65541695112577258</v>
      </c>
      <c r="E823" s="307">
        <f t="shared" ca="1" si="357"/>
        <v>0.16991931354493239</v>
      </c>
      <c r="F823" s="304">
        <f t="shared" ca="1" si="358"/>
        <v>0.67708489345028544</v>
      </c>
      <c r="G823" s="306">
        <f t="shared" ca="1" si="359"/>
        <v>8.2893939265488701</v>
      </c>
      <c r="H823" s="307">
        <f t="shared" ca="1" si="360"/>
        <v>-126.22213289888035</v>
      </c>
      <c r="I823" s="304">
        <f t="shared" ca="1" si="361"/>
        <v>126.49403497877722</v>
      </c>
      <c r="J823" s="306">
        <f t="shared" ca="1" si="362"/>
        <v>1912.6142538122574</v>
      </c>
      <c r="K823" s="307">
        <f t="shared" ca="1" si="363"/>
        <v>-2.2672888193867937</v>
      </c>
      <c r="L823" s="304">
        <f t="shared" ca="1" si="348"/>
        <v>1912.6155976788457</v>
      </c>
      <c r="M823" s="306">
        <f t="shared" ca="1" si="364"/>
        <v>-1.5052174363830602</v>
      </c>
      <c r="N823" s="304">
        <f t="shared" ca="1" si="365"/>
        <v>-86.242606354250839</v>
      </c>
      <c r="P823" s="310">
        <f t="shared" ca="1" si="366"/>
        <v>23</v>
      </c>
      <c r="Q823" s="304">
        <f t="shared" ca="1" si="367"/>
        <v>0</v>
      </c>
      <c r="R823" s="306">
        <f t="shared" ca="1" si="368"/>
        <v>0</v>
      </c>
      <c r="S823" s="307">
        <f t="shared" ca="1" si="369"/>
        <v>4.2939999999999809</v>
      </c>
      <c r="T823" s="304">
        <f t="shared" ca="1" si="349"/>
        <v>42.124139999999812</v>
      </c>
      <c r="U823" s="311">
        <f t="shared" ca="1" si="350"/>
        <v>0</v>
      </c>
      <c r="V823" s="306">
        <f t="shared" ca="1" si="351"/>
        <v>1.2252777743701113</v>
      </c>
      <c r="W823" s="304">
        <f t="shared" ca="1" si="352"/>
        <v>42.946128428223588</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-0.21250510985312943</v>
      </c>
      <c r="AH823" s="304">
        <f t="shared" ca="1" si="376"/>
        <v>-10.00141794370629</v>
      </c>
    </row>
    <row r="824" spans="1:34" x14ac:dyDescent="0.2">
      <c r="A824" s="347">
        <f t="shared" ca="1" si="354"/>
        <v>1E-4</v>
      </c>
      <c r="B824" s="304">
        <f t="shared" ca="1" si="355"/>
        <v>51.316400000000968</v>
      </c>
      <c r="D824" s="306">
        <f t="shared" ca="1" si="356"/>
        <v>-0.65541248615456649</v>
      </c>
      <c r="E824" s="307">
        <f t="shared" ca="1" si="357"/>
        <v>0.1699288903415912</v>
      </c>
      <c r="F824" s="304">
        <f t="shared" ca="1" si="358"/>
        <v>0.67708297481182789</v>
      </c>
      <c r="G824" s="306">
        <f t="shared" ca="1" si="359"/>
        <v>8.2893283853002551</v>
      </c>
      <c r="H824" s="307">
        <f t="shared" ca="1" si="360"/>
        <v>-126.22211590599132</v>
      </c>
      <c r="I824" s="304">
        <f t="shared" ca="1" si="361"/>
        <v>126.4940137273889</v>
      </c>
      <c r="J824" s="306">
        <f t="shared" ca="1" si="362"/>
        <v>1912.6142538122574</v>
      </c>
      <c r="K824" s="307">
        <f t="shared" ca="1" si="363"/>
        <v>-2.2799110318270372</v>
      </c>
      <c r="L824" s="304">
        <f t="shared" ca="1" si="348"/>
        <v>1912.6156126833564</v>
      </c>
      <c r="M824" s="306">
        <f t="shared" ca="1" si="364"/>
        <v>-1.5052179446030773</v>
      </c>
      <c r="N824" s="304">
        <f t="shared" ca="1" si="365"/>
        <v>-86.242635473112884</v>
      </c>
      <c r="P824" s="310">
        <f t="shared" ca="1" si="366"/>
        <v>23</v>
      </c>
      <c r="Q824" s="304">
        <f t="shared" ca="1" si="367"/>
        <v>0</v>
      </c>
      <c r="R824" s="306">
        <f t="shared" ca="1" si="368"/>
        <v>0</v>
      </c>
      <c r="S824" s="307">
        <f t="shared" ca="1" si="369"/>
        <v>4.2939999999999809</v>
      </c>
      <c r="T824" s="304">
        <f t="shared" ca="1" si="349"/>
        <v>42.124139999999812</v>
      </c>
      <c r="U824" s="311">
        <f t="shared" ca="1" si="350"/>
        <v>0</v>
      </c>
      <c r="V824" s="306">
        <f t="shared" ca="1" si="351"/>
        <v>1.2252793209427437</v>
      </c>
      <c r="W824" s="304">
        <f t="shared" ca="1" si="352"/>
        <v>42.946168205592876</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-0.21251404674283414</v>
      </c>
      <c r="AH824" s="304">
        <f t="shared" ca="1" si="376"/>
        <v>-10.001427207318066</v>
      </c>
    </row>
    <row r="825" spans="1:34" x14ac:dyDescent="0.2">
      <c r="A825" s="347">
        <f t="shared" ca="1" si="354"/>
        <v>1E-4</v>
      </c>
      <c r="B825" s="304">
        <f t="shared" ca="1" si="355"/>
        <v>51.316500000000971</v>
      </c>
      <c r="D825" s="306">
        <f t="shared" ca="1" si="356"/>
        <v>-0.6554080212033474</v>
      </c>
      <c r="E825" s="307">
        <f t="shared" ca="1" si="357"/>
        <v>0.16993846699906001</v>
      </c>
      <c r="F825" s="304">
        <f t="shared" ca="1" si="358"/>
        <v>0.67708105631724635</v>
      </c>
      <c r="G825" s="306">
        <f t="shared" ca="1" si="359"/>
        <v>8.2892628444981344</v>
      </c>
      <c r="H825" s="307">
        <f t="shared" ca="1" si="360"/>
        <v>-126.22209891214462</v>
      </c>
      <c r="I825" s="304">
        <f t="shared" ca="1" si="361"/>
        <v>126.49399247510688</v>
      </c>
      <c r="J825" s="306">
        <f t="shared" ca="1" si="362"/>
        <v>1912.6142538122574</v>
      </c>
      <c r="K825" s="307">
        <f t="shared" ca="1" si="363"/>
        <v>-2.2925332425679441</v>
      </c>
      <c r="L825" s="304">
        <f t="shared" ca="1" si="348"/>
        <v>1912.6156277711648</v>
      </c>
      <c r="M825" s="306">
        <f t="shared" ca="1" si="364"/>
        <v>-1.5052184528192472</v>
      </c>
      <c r="N825" s="304">
        <f t="shared" ca="1" si="365"/>
        <v>-86.24266459175449</v>
      </c>
      <c r="P825" s="310">
        <f t="shared" ca="1" si="366"/>
        <v>23</v>
      </c>
      <c r="Q825" s="304">
        <f t="shared" ca="1" si="367"/>
        <v>0</v>
      </c>
      <c r="R825" s="306">
        <f t="shared" ca="1" si="368"/>
        <v>0</v>
      </c>
      <c r="S825" s="307">
        <f t="shared" ca="1" si="369"/>
        <v>4.2939999999999809</v>
      </c>
      <c r="T825" s="304">
        <f t="shared" ca="1" si="349"/>
        <v>42.124139999999812</v>
      </c>
      <c r="U825" s="311">
        <f t="shared" ca="1" si="350"/>
        <v>0</v>
      </c>
      <c r="V825" s="306">
        <f t="shared" ca="1" si="351"/>
        <v>1.225280867517121</v>
      </c>
      <c r="W825" s="304">
        <f t="shared" ca="1" si="352"/>
        <v>42.946207982382461</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-0.21252298350254328</v>
      </c>
      <c r="AH825" s="304">
        <f t="shared" ca="1" si="376"/>
        <v>-10.001436470794845</v>
      </c>
    </row>
    <row r="826" spans="1:34" x14ac:dyDescent="0.2">
      <c r="A826" s="347">
        <f t="shared" ca="1" si="354"/>
        <v>1E-4</v>
      </c>
      <c r="B826" s="304">
        <f t="shared" ca="1" si="355"/>
        <v>51.316600000000975</v>
      </c>
      <c r="D826" s="306">
        <f t="shared" ca="1" si="356"/>
        <v>-0.65540355627211344</v>
      </c>
      <c r="E826" s="307">
        <f t="shared" ca="1" si="357"/>
        <v>0.16994804351733528</v>
      </c>
      <c r="F826" s="304">
        <f t="shared" ca="1" si="358"/>
        <v>0.67707913796653296</v>
      </c>
      <c r="G826" s="306">
        <f t="shared" ca="1" si="359"/>
        <v>8.2891973041425064</v>
      </c>
      <c r="H826" s="307">
        <f t="shared" ca="1" si="360"/>
        <v>-126.22208191734026</v>
      </c>
      <c r="I826" s="304">
        <f t="shared" ca="1" si="361"/>
        <v>126.4939712219312</v>
      </c>
      <c r="J826" s="306">
        <f t="shared" ca="1" si="362"/>
        <v>1912.6142538122574</v>
      </c>
      <c r="K826" s="307">
        <f t="shared" ca="1" si="363"/>
        <v>-2.3051554516094184</v>
      </c>
      <c r="L826" s="304">
        <f t="shared" ca="1" si="348"/>
        <v>1912.6156429422704</v>
      </c>
      <c r="M826" s="306">
        <f t="shared" ca="1" si="364"/>
        <v>-1.5052189610315692</v>
      </c>
      <c r="N826" s="304">
        <f t="shared" ca="1" si="365"/>
        <v>-86.242693710175644</v>
      </c>
      <c r="P826" s="310">
        <f t="shared" ca="1" si="366"/>
        <v>23</v>
      </c>
      <c r="Q826" s="304">
        <f t="shared" ca="1" si="367"/>
        <v>0</v>
      </c>
      <c r="R826" s="306">
        <f t="shared" ca="1" si="368"/>
        <v>0</v>
      </c>
      <c r="S826" s="307">
        <f t="shared" ca="1" si="369"/>
        <v>4.2939999999999809</v>
      </c>
      <c r="T826" s="304">
        <f t="shared" ca="1" si="349"/>
        <v>42.124139999999812</v>
      </c>
      <c r="U826" s="311">
        <f t="shared" ca="1" si="350"/>
        <v>0</v>
      </c>
      <c r="V826" s="306">
        <f t="shared" ca="1" si="351"/>
        <v>1.2252824140932415</v>
      </c>
      <c r="W826" s="304">
        <f t="shared" ca="1" si="352"/>
        <v>42.946247758592328</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-0.21253192013225153</v>
      </c>
      <c r="AH826" s="304">
        <f t="shared" ca="1" si="376"/>
        <v>-10.001445734136622</v>
      </c>
    </row>
    <row r="827" spans="1:34" x14ac:dyDescent="0.2">
      <c r="A827" s="347">
        <f t="shared" ca="1" si="354"/>
        <v>1E-4</v>
      </c>
      <c r="B827" s="304">
        <f t="shared" ca="1" si="355"/>
        <v>51.316700000000978</v>
      </c>
      <c r="D827" s="306">
        <f t="shared" ca="1" si="356"/>
        <v>-0.6553990913608686</v>
      </c>
      <c r="E827" s="307">
        <f t="shared" ca="1" si="357"/>
        <v>0.16995761989641167</v>
      </c>
      <c r="F827" s="304">
        <f t="shared" ca="1" si="358"/>
        <v>0.67707721975968538</v>
      </c>
      <c r="G827" s="306">
        <f t="shared" ca="1" si="359"/>
        <v>8.2891317642333711</v>
      </c>
      <c r="H827" s="307">
        <f t="shared" ca="1" si="360"/>
        <v>-126.22206492157827</v>
      </c>
      <c r="I827" s="304">
        <f t="shared" ca="1" si="361"/>
        <v>126.49394996786187</v>
      </c>
      <c r="J827" s="306">
        <f t="shared" ca="1" si="362"/>
        <v>1912.6142538122574</v>
      </c>
      <c r="K827" s="307">
        <f t="shared" ca="1" si="363"/>
        <v>-2.3177776589513641</v>
      </c>
      <c r="L827" s="304">
        <f t="shared" ca="1" si="348"/>
        <v>1912.6156581966734</v>
      </c>
      <c r="M827" s="306">
        <f t="shared" ca="1" si="364"/>
        <v>-1.505219469240044</v>
      </c>
      <c r="N827" s="304">
        <f t="shared" ca="1" si="365"/>
        <v>-86.242722828376358</v>
      </c>
      <c r="P827" s="310">
        <f t="shared" ca="1" si="366"/>
        <v>23</v>
      </c>
      <c r="Q827" s="304">
        <f t="shared" ca="1" si="367"/>
        <v>0</v>
      </c>
      <c r="R827" s="306">
        <f t="shared" ca="1" si="368"/>
        <v>0</v>
      </c>
      <c r="S827" s="307">
        <f t="shared" ca="1" si="369"/>
        <v>4.2939999999999809</v>
      </c>
      <c r="T827" s="304">
        <f t="shared" ca="1" si="349"/>
        <v>42.124139999999812</v>
      </c>
      <c r="U827" s="311">
        <f t="shared" ca="1" si="350"/>
        <v>0</v>
      </c>
      <c r="V827" s="306">
        <f t="shared" ca="1" si="351"/>
        <v>1.2252839606711066</v>
      </c>
      <c r="W827" s="304">
        <f t="shared" ca="1" si="352"/>
        <v>42.94628753422252</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-0.21254085663195355</v>
      </c>
      <c r="AH827" s="304">
        <f t="shared" ca="1" si="376"/>
        <v>-10.001454997343391</v>
      </c>
    </row>
    <row r="828" spans="1:34" x14ac:dyDescent="0.2">
      <c r="A828" s="347">
        <f t="shared" ca="1" si="354"/>
        <v>1E-4</v>
      </c>
      <c r="B828" s="304">
        <f t="shared" ca="1" si="355"/>
        <v>51.316800000000981</v>
      </c>
      <c r="D828" s="306">
        <f t="shared" ca="1" si="356"/>
        <v>-0.65539462646960756</v>
      </c>
      <c r="E828" s="307">
        <f t="shared" ca="1" si="357"/>
        <v>0.16996719613629629</v>
      </c>
      <c r="F828" s="304">
        <f t="shared" ca="1" si="358"/>
        <v>0.67707530169669505</v>
      </c>
      <c r="G828" s="306">
        <f t="shared" ca="1" si="359"/>
        <v>8.2890662247707247</v>
      </c>
      <c r="H828" s="307">
        <f t="shared" ca="1" si="360"/>
        <v>-126.22204792485866</v>
      </c>
      <c r="I828" s="304">
        <f t="shared" ca="1" si="361"/>
        <v>126.49392871289891</v>
      </c>
      <c r="J828" s="306">
        <f t="shared" ca="1" si="362"/>
        <v>1912.6142538122574</v>
      </c>
      <c r="K828" s="307">
        <f t="shared" ca="1" si="363"/>
        <v>-2.3303998645936859</v>
      </c>
      <c r="L828" s="304">
        <f t="shared" ca="1" si="348"/>
        <v>1912.6156735343739</v>
      </c>
      <c r="M828" s="306">
        <f t="shared" ca="1" si="364"/>
        <v>-1.5052199774446711</v>
      </c>
      <c r="N828" s="304">
        <f t="shared" ca="1" si="365"/>
        <v>-86.24275194635662</v>
      </c>
      <c r="P828" s="310">
        <f t="shared" ca="1" si="366"/>
        <v>23</v>
      </c>
      <c r="Q828" s="304">
        <f t="shared" ca="1" si="367"/>
        <v>0</v>
      </c>
      <c r="R828" s="306">
        <f t="shared" ca="1" si="368"/>
        <v>0</v>
      </c>
      <c r="S828" s="307">
        <f t="shared" ca="1" si="369"/>
        <v>4.2939999999999809</v>
      </c>
      <c r="T828" s="304">
        <f t="shared" ca="1" si="349"/>
        <v>42.124139999999812</v>
      </c>
      <c r="U828" s="311">
        <f t="shared" ca="1" si="350"/>
        <v>0</v>
      </c>
      <c r="V828" s="306">
        <f t="shared" ca="1" si="351"/>
        <v>1.2252855072507156</v>
      </c>
      <c r="W828" s="304">
        <f t="shared" ca="1" si="352"/>
        <v>42.946327309273045</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-0.21254979300166177</v>
      </c>
      <c r="AH828" s="304">
        <f t="shared" ca="1" si="376"/>
        <v>-10.001464260415164</v>
      </c>
    </row>
    <row r="829" spans="1:34" x14ac:dyDescent="0.2">
      <c r="A829" s="347">
        <f t="shared" ca="1" si="354"/>
        <v>1E-4</v>
      </c>
      <c r="B829" s="304">
        <f t="shared" ca="1" si="355"/>
        <v>51.316900000000985</v>
      </c>
      <c r="D829" s="306">
        <f t="shared" ca="1" si="356"/>
        <v>-0.65539016159833707</v>
      </c>
      <c r="E829" s="307">
        <f t="shared" ca="1" si="357"/>
        <v>0.16997677223699625</v>
      </c>
      <c r="F829" s="304">
        <f t="shared" ca="1" si="358"/>
        <v>0.67707338377756521</v>
      </c>
      <c r="G829" s="306">
        <f t="shared" ca="1" si="359"/>
        <v>8.2890006857545657</v>
      </c>
      <c r="H829" s="307">
        <f t="shared" ca="1" si="360"/>
        <v>-126.22203092718144</v>
      </c>
      <c r="I829" s="304">
        <f t="shared" ca="1" si="361"/>
        <v>126.49390745704233</v>
      </c>
      <c r="J829" s="306">
        <f t="shared" ca="1" si="362"/>
        <v>1912.6142538122574</v>
      </c>
      <c r="K829" s="307">
        <f t="shared" ca="1" si="363"/>
        <v>-2.3430220685362877</v>
      </c>
      <c r="L829" s="304">
        <f t="shared" ca="1" si="348"/>
        <v>1912.6156889553718</v>
      </c>
      <c r="M829" s="306">
        <f t="shared" ca="1" si="364"/>
        <v>-1.505220485645451</v>
      </c>
      <c r="N829" s="304">
        <f t="shared" ca="1" si="365"/>
        <v>-86.242781064116457</v>
      </c>
      <c r="P829" s="310">
        <f t="shared" ca="1" si="366"/>
        <v>23</v>
      </c>
      <c r="Q829" s="304">
        <f t="shared" ca="1" si="367"/>
        <v>0</v>
      </c>
      <c r="R829" s="306">
        <f t="shared" ca="1" si="368"/>
        <v>0</v>
      </c>
      <c r="S829" s="307">
        <f t="shared" ca="1" si="369"/>
        <v>4.2939999999999809</v>
      </c>
      <c r="T829" s="304">
        <f t="shared" ca="1" si="349"/>
        <v>42.124139999999812</v>
      </c>
      <c r="U829" s="311">
        <f t="shared" ca="1" si="350"/>
        <v>0</v>
      </c>
      <c r="V829" s="306">
        <f t="shared" ca="1" si="351"/>
        <v>1.225287053832069</v>
      </c>
      <c r="W829" s="304">
        <f t="shared" ca="1" si="352"/>
        <v>42.946367083743901</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-0.21255872924137442</v>
      </c>
      <c r="AH829" s="304">
        <f t="shared" ca="1" si="376"/>
        <v>-10.00147352335194</v>
      </c>
    </row>
    <row r="830" spans="1:34" x14ac:dyDescent="0.2">
      <c r="A830" s="347">
        <f t="shared" ca="1" si="354"/>
        <v>1E-4</v>
      </c>
      <c r="B830" s="304">
        <f t="shared" ca="1" si="355"/>
        <v>51.317000000000988</v>
      </c>
      <c r="D830" s="306">
        <f t="shared" ca="1" si="356"/>
        <v>-0.65538569674705127</v>
      </c>
      <c r="E830" s="307">
        <f t="shared" ca="1" si="357"/>
        <v>0.16998634819850977</v>
      </c>
      <c r="F830" s="304">
        <f t="shared" ca="1" si="358"/>
        <v>0.67707146600228463</v>
      </c>
      <c r="G830" s="306">
        <f t="shared" ca="1" si="359"/>
        <v>8.2889351471848904</v>
      </c>
      <c r="H830" s="307">
        <f t="shared" ca="1" si="360"/>
        <v>-126.22201392854662</v>
      </c>
      <c r="I830" s="304">
        <f t="shared" ca="1" si="361"/>
        <v>126.49388620029212</v>
      </c>
      <c r="J830" s="306">
        <f t="shared" ca="1" si="362"/>
        <v>1912.6142538122574</v>
      </c>
      <c r="K830" s="307">
        <f t="shared" ca="1" si="363"/>
        <v>-2.3556442707790741</v>
      </c>
      <c r="L830" s="304">
        <f t="shared" ca="1" si="348"/>
        <v>1912.6157044596671</v>
      </c>
      <c r="M830" s="306">
        <f t="shared" ca="1" si="364"/>
        <v>-1.5052209938423833</v>
      </c>
      <c r="N830" s="304">
        <f t="shared" ca="1" si="365"/>
        <v>-86.242810181655841</v>
      </c>
      <c r="P830" s="310">
        <f t="shared" ca="1" si="366"/>
        <v>23</v>
      </c>
      <c r="Q830" s="304">
        <f t="shared" ca="1" si="367"/>
        <v>0</v>
      </c>
      <c r="R830" s="306">
        <f t="shared" ca="1" si="368"/>
        <v>0</v>
      </c>
      <c r="S830" s="307">
        <f t="shared" ca="1" si="369"/>
        <v>4.2939999999999809</v>
      </c>
      <c r="T830" s="304">
        <f t="shared" ca="1" si="349"/>
        <v>42.124139999999812</v>
      </c>
      <c r="U830" s="311">
        <f t="shared" ca="1" si="350"/>
        <v>0</v>
      </c>
      <c r="V830" s="306">
        <f t="shared" ca="1" si="351"/>
        <v>1.225288600415166</v>
      </c>
      <c r="W830" s="304">
        <f t="shared" ca="1" si="352"/>
        <v>42.946406857635061</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-0.21256766535109506</v>
      </c>
      <c r="AH830" s="304">
        <f t="shared" ca="1" si="376"/>
        <v>-10.001482786153725</v>
      </c>
    </row>
    <row r="831" spans="1:34" x14ac:dyDescent="0.2">
      <c r="A831" s="347">
        <f t="shared" ca="1" si="354"/>
        <v>1E-4</v>
      </c>
      <c r="B831" s="304">
        <f t="shared" ca="1" si="355"/>
        <v>51.317100000000991</v>
      </c>
      <c r="D831" s="306">
        <f t="shared" ca="1" si="356"/>
        <v>-0.65538123191575404</v>
      </c>
      <c r="E831" s="307">
        <f t="shared" ca="1" si="357"/>
        <v>0.16999592402082975</v>
      </c>
      <c r="F831" s="304">
        <f t="shared" ca="1" si="358"/>
        <v>0.6770695483708502</v>
      </c>
      <c r="G831" s="306">
        <f t="shared" ca="1" si="359"/>
        <v>8.2888696090616989</v>
      </c>
      <c r="H831" s="307">
        <f t="shared" ca="1" si="360"/>
        <v>-126.22199692895421</v>
      </c>
      <c r="I831" s="304">
        <f t="shared" ca="1" si="361"/>
        <v>126.49386494264832</v>
      </c>
      <c r="J831" s="306">
        <f t="shared" ca="1" si="362"/>
        <v>1912.6142538122574</v>
      </c>
      <c r="K831" s="307">
        <f t="shared" ca="1" si="363"/>
        <v>-2.3682664713219492</v>
      </c>
      <c r="L831" s="304">
        <f t="shared" ca="1" si="348"/>
        <v>1912.6157200472596</v>
      </c>
      <c r="M831" s="306">
        <f t="shared" ca="1" si="364"/>
        <v>-1.5052215020354685</v>
      </c>
      <c r="N831" s="304">
        <f t="shared" ca="1" si="365"/>
        <v>-86.2428392989748</v>
      </c>
      <c r="P831" s="310">
        <f t="shared" ca="1" si="366"/>
        <v>23</v>
      </c>
      <c r="Q831" s="304">
        <f t="shared" ca="1" si="367"/>
        <v>0</v>
      </c>
      <c r="R831" s="306">
        <f t="shared" ca="1" si="368"/>
        <v>0</v>
      </c>
      <c r="S831" s="307">
        <f t="shared" ca="1" si="369"/>
        <v>4.2939999999999809</v>
      </c>
      <c r="T831" s="304">
        <f t="shared" ca="1" si="349"/>
        <v>42.124139999999812</v>
      </c>
      <c r="U831" s="311">
        <f t="shared" ca="1" si="350"/>
        <v>0</v>
      </c>
      <c r="V831" s="306">
        <f t="shared" ca="1" si="351"/>
        <v>1.2252901470000077</v>
      </c>
      <c r="W831" s="304">
        <f t="shared" ca="1" si="352"/>
        <v>42.946446630946589</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-0.21257660133081835</v>
      </c>
      <c r="AH831" s="304">
        <f t="shared" ca="1" si="376"/>
        <v>-10.001492048820506</v>
      </c>
    </row>
    <row r="832" spans="1:34" x14ac:dyDescent="0.2">
      <c r="A832" s="347">
        <f t="shared" ca="1" si="354"/>
        <v>1E-4</v>
      </c>
      <c r="B832" s="304">
        <f t="shared" ca="1" si="355"/>
        <v>51.317200000000994</v>
      </c>
      <c r="D832" s="306">
        <f t="shared" ca="1" si="356"/>
        <v>-0.65537676710444248</v>
      </c>
      <c r="E832" s="307">
        <f t="shared" ca="1" si="357"/>
        <v>0.17000549970397216</v>
      </c>
      <c r="F832" s="304">
        <f t="shared" ca="1" si="358"/>
        <v>0.67706763088325816</v>
      </c>
      <c r="G832" s="306">
        <f t="shared" ca="1" si="359"/>
        <v>8.2888040713849893</v>
      </c>
      <c r="H832" s="307">
        <f t="shared" ca="1" si="360"/>
        <v>-126.22197992840424</v>
      </c>
      <c r="I832" s="304">
        <f t="shared" ca="1" si="361"/>
        <v>126.49384368411093</v>
      </c>
      <c r="J832" s="306">
        <f t="shared" ca="1" si="362"/>
        <v>1912.6142538122574</v>
      </c>
      <c r="K832" s="307">
        <f t="shared" ca="1" si="363"/>
        <v>-2.3808886701648171</v>
      </c>
      <c r="L832" s="304">
        <f t="shared" ca="1" si="348"/>
        <v>1912.6157357181494</v>
      </c>
      <c r="M832" s="306">
        <f t="shared" ca="1" si="364"/>
        <v>-1.5052220102247063</v>
      </c>
      <c r="N832" s="304">
        <f t="shared" ca="1" si="365"/>
        <v>-86.242868416073321</v>
      </c>
      <c r="P832" s="310">
        <f t="shared" ca="1" si="366"/>
        <v>23</v>
      </c>
      <c r="Q832" s="304">
        <f t="shared" ca="1" si="367"/>
        <v>0</v>
      </c>
      <c r="R832" s="306">
        <f t="shared" ca="1" si="368"/>
        <v>0</v>
      </c>
      <c r="S832" s="307">
        <f t="shared" ca="1" si="369"/>
        <v>4.2939999999999809</v>
      </c>
      <c r="T832" s="304">
        <f t="shared" ca="1" si="349"/>
        <v>42.124139999999812</v>
      </c>
      <c r="U832" s="311">
        <f t="shared" ca="1" si="350"/>
        <v>0</v>
      </c>
      <c r="V832" s="306">
        <f t="shared" ca="1" si="351"/>
        <v>1.2252916935865932</v>
      </c>
      <c r="W832" s="304">
        <f t="shared" ca="1" si="352"/>
        <v>42.946486403678442</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-0.21258553718055495</v>
      </c>
      <c r="AH832" s="304">
        <f t="shared" ca="1" si="376"/>
        <v>-10.001501311352301</v>
      </c>
    </row>
    <row r="833" spans="1:34" x14ac:dyDescent="0.2">
      <c r="A833" s="347">
        <f t="shared" ca="1" si="354"/>
        <v>1E-4</v>
      </c>
      <c r="B833" s="304">
        <f t="shared" ca="1" si="355"/>
        <v>51.317300000000998</v>
      </c>
      <c r="D833" s="306">
        <f t="shared" ca="1" si="356"/>
        <v>-0.65537230231311838</v>
      </c>
      <c r="E833" s="307">
        <f t="shared" ca="1" si="357"/>
        <v>0.17001507524792459</v>
      </c>
      <c r="F833" s="304">
        <f t="shared" ca="1" si="358"/>
        <v>0.67706571353950196</v>
      </c>
      <c r="G833" s="306">
        <f t="shared" ca="1" si="359"/>
        <v>8.2887385341547581</v>
      </c>
      <c r="H833" s="307">
        <f t="shared" ca="1" si="360"/>
        <v>-126.22196292689671</v>
      </c>
      <c r="I833" s="304">
        <f t="shared" ca="1" si="361"/>
        <v>126.49382242467998</v>
      </c>
      <c r="J833" s="306">
        <f t="shared" ca="1" si="362"/>
        <v>1912.6142538122574</v>
      </c>
      <c r="K833" s="307">
        <f t="shared" ca="1" si="363"/>
        <v>-2.3935108673075822</v>
      </c>
      <c r="L833" s="304">
        <f t="shared" ca="1" si="348"/>
        <v>1912.6157514723363</v>
      </c>
      <c r="M833" s="306">
        <f t="shared" ca="1" si="364"/>
        <v>-1.5052225184100967</v>
      </c>
      <c r="N833" s="304">
        <f t="shared" ca="1" si="365"/>
        <v>-86.242897532951403</v>
      </c>
      <c r="P833" s="310">
        <f t="shared" ca="1" si="366"/>
        <v>23</v>
      </c>
      <c r="Q833" s="304">
        <f t="shared" ca="1" si="367"/>
        <v>0</v>
      </c>
      <c r="R833" s="306">
        <f t="shared" ca="1" si="368"/>
        <v>0</v>
      </c>
      <c r="S833" s="307">
        <f t="shared" ca="1" si="369"/>
        <v>4.2939999999999809</v>
      </c>
      <c r="T833" s="304">
        <f t="shared" ca="1" si="349"/>
        <v>42.124139999999812</v>
      </c>
      <c r="U833" s="311">
        <f t="shared" ca="1" si="350"/>
        <v>0</v>
      </c>
      <c r="V833" s="306">
        <f t="shared" ca="1" si="351"/>
        <v>1.2252932401749224</v>
      </c>
      <c r="W833" s="304">
        <f t="shared" ca="1" si="352"/>
        <v>42.946526175830655</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-0.21259447290029243</v>
      </c>
      <c r="AH833" s="304">
        <f t="shared" ca="1" si="376"/>
        <v>-10.001510573749099</v>
      </c>
    </row>
    <row r="834" spans="1:34" x14ac:dyDescent="0.2">
      <c r="A834" s="347">
        <f t="shared" ca="1" si="354"/>
        <v>1E-4</v>
      </c>
      <c r="B834" s="304">
        <f t="shared" ca="1" si="355"/>
        <v>51.317400000001001</v>
      </c>
      <c r="D834" s="306">
        <f t="shared" ca="1" si="356"/>
        <v>-0.65536783754178252</v>
      </c>
      <c r="E834" s="307">
        <f t="shared" ca="1" si="357"/>
        <v>0.17002465065269767</v>
      </c>
      <c r="F834" s="304">
        <f t="shared" ca="1" si="358"/>
        <v>0.67706379633957992</v>
      </c>
      <c r="G834" s="306">
        <f t="shared" ca="1" si="359"/>
        <v>8.2886729973710036</v>
      </c>
      <c r="H834" s="307">
        <f t="shared" ca="1" si="360"/>
        <v>-126.22194592443164</v>
      </c>
      <c r="I834" s="304">
        <f t="shared" ca="1" si="361"/>
        <v>126.49380116435545</v>
      </c>
      <c r="J834" s="306">
        <f t="shared" ca="1" si="362"/>
        <v>1912.6142538122574</v>
      </c>
      <c r="K834" s="307">
        <f t="shared" ca="1" si="363"/>
        <v>-2.4061330627501487</v>
      </c>
      <c r="L834" s="304">
        <f t="shared" ca="1" si="348"/>
        <v>1912.6157673098205</v>
      </c>
      <c r="M834" s="306">
        <f t="shared" ca="1" si="364"/>
        <v>-1.5052230265916398</v>
      </c>
      <c r="N834" s="304">
        <f t="shared" ca="1" si="365"/>
        <v>-86.242926649609046</v>
      </c>
      <c r="P834" s="310">
        <f t="shared" ca="1" si="366"/>
        <v>23</v>
      </c>
      <c r="Q834" s="304">
        <f t="shared" ca="1" si="367"/>
        <v>0</v>
      </c>
      <c r="R834" s="306">
        <f t="shared" ca="1" si="368"/>
        <v>0</v>
      </c>
      <c r="S834" s="307">
        <f t="shared" ca="1" si="369"/>
        <v>4.2939999999999809</v>
      </c>
      <c r="T834" s="304">
        <f t="shared" ca="1" si="349"/>
        <v>42.124139999999812</v>
      </c>
      <c r="U834" s="311">
        <f t="shared" ca="1" si="350"/>
        <v>0</v>
      </c>
      <c r="V834" s="306">
        <f t="shared" ca="1" si="351"/>
        <v>1.2252947867649964</v>
      </c>
      <c r="W834" s="304">
        <f t="shared" ca="1" si="352"/>
        <v>42.946565947403236</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-0.21260340849004855</v>
      </c>
      <c r="AH834" s="304">
        <f t="shared" ca="1" si="376"/>
        <v>-10.00151983601091</v>
      </c>
    </row>
    <row r="835" spans="1:34" x14ac:dyDescent="0.2">
      <c r="A835" s="347">
        <f t="shared" ca="1" si="354"/>
        <v>1E-4</v>
      </c>
      <c r="B835" s="304">
        <f t="shared" ca="1" si="355"/>
        <v>51.317500000001004</v>
      </c>
      <c r="D835" s="306">
        <f t="shared" ca="1" si="356"/>
        <v>-0.65536337279043566</v>
      </c>
      <c r="E835" s="307">
        <f t="shared" ca="1" si="357"/>
        <v>0.17003422591829143</v>
      </c>
      <c r="F835" s="304">
        <f t="shared" ca="1" si="358"/>
        <v>0.67706187928348771</v>
      </c>
      <c r="G835" s="306">
        <f t="shared" ca="1" si="359"/>
        <v>8.2886074610337239</v>
      </c>
      <c r="H835" s="307">
        <f t="shared" ca="1" si="360"/>
        <v>-126.22192892100904</v>
      </c>
      <c r="I835" s="304">
        <f t="shared" ca="1" si="361"/>
        <v>126.49377990313738</v>
      </c>
      <c r="J835" s="306">
        <f t="shared" ca="1" si="362"/>
        <v>1912.6142538122574</v>
      </c>
      <c r="K835" s="307">
        <f t="shared" ca="1" si="363"/>
        <v>-2.4187552564924206</v>
      </c>
      <c r="L835" s="304">
        <f t="shared" ca="1" si="348"/>
        <v>1912.6157832306019</v>
      </c>
      <c r="M835" s="306">
        <f t="shared" ca="1" si="364"/>
        <v>-1.5052235347693359</v>
      </c>
      <c r="N835" s="304">
        <f t="shared" ca="1" si="365"/>
        <v>-86.242955766046279</v>
      </c>
      <c r="P835" s="310">
        <f t="shared" ca="1" si="366"/>
        <v>23</v>
      </c>
      <c r="Q835" s="304">
        <f t="shared" ca="1" si="367"/>
        <v>0</v>
      </c>
      <c r="R835" s="306">
        <f t="shared" ca="1" si="368"/>
        <v>0</v>
      </c>
      <c r="S835" s="307">
        <f t="shared" ca="1" si="369"/>
        <v>4.2939999999999809</v>
      </c>
      <c r="T835" s="304">
        <f t="shared" ca="1" si="349"/>
        <v>42.124139999999812</v>
      </c>
      <c r="U835" s="311">
        <f t="shared" ca="1" si="350"/>
        <v>0</v>
      </c>
      <c r="V835" s="306">
        <f t="shared" ca="1" si="351"/>
        <v>1.2252963333568134</v>
      </c>
      <c r="W835" s="304">
        <f t="shared" ca="1" si="352"/>
        <v>42.946605718396157</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-0.21261234394981621</v>
      </c>
      <c r="AH835" s="304">
        <f t="shared" ca="1" si="376"/>
        <v>-10.001529098137734</v>
      </c>
    </row>
    <row r="836" spans="1:34" x14ac:dyDescent="0.2">
      <c r="A836" s="347">
        <f t="shared" ca="1" si="354"/>
        <v>1E-4</v>
      </c>
      <c r="B836" s="304">
        <f t="shared" ca="1" si="355"/>
        <v>51.317600000001008</v>
      </c>
      <c r="D836" s="306">
        <f t="shared" ca="1" si="356"/>
        <v>-0.65535890805907282</v>
      </c>
      <c r="E836" s="307">
        <f t="shared" ca="1" si="357"/>
        <v>0.17004380104470052</v>
      </c>
      <c r="F836" s="304">
        <f t="shared" ca="1" si="358"/>
        <v>0.67705996237121413</v>
      </c>
      <c r="G836" s="306">
        <f t="shared" ca="1" si="359"/>
        <v>8.2885419251429173</v>
      </c>
      <c r="H836" s="307">
        <f t="shared" ca="1" si="360"/>
        <v>-126.22191191662894</v>
      </c>
      <c r="I836" s="304">
        <f t="shared" ca="1" si="361"/>
        <v>126.49375864102579</v>
      </c>
      <c r="J836" s="306">
        <f t="shared" ca="1" si="362"/>
        <v>1912.6142538122574</v>
      </c>
      <c r="K836" s="307">
        <f t="shared" ca="1" si="363"/>
        <v>-2.4313774485343025</v>
      </c>
      <c r="L836" s="304">
        <f t="shared" ref="L836:L899" ca="1" si="377">SQRT(pos_x^2+pos_z^2)</f>
        <v>1912.6157992346805</v>
      </c>
      <c r="M836" s="306">
        <f t="shared" ca="1" si="364"/>
        <v>-1.5052240429431847</v>
      </c>
      <c r="N836" s="304">
        <f t="shared" ca="1" si="365"/>
        <v>-86.242984882263073</v>
      </c>
      <c r="P836" s="310">
        <f t="shared" ca="1" si="366"/>
        <v>23</v>
      </c>
      <c r="Q836" s="304">
        <f t="shared" ca="1" si="367"/>
        <v>0</v>
      </c>
      <c r="R836" s="306">
        <f t="shared" ca="1" si="368"/>
        <v>0</v>
      </c>
      <c r="S836" s="307">
        <f t="shared" ca="1" si="369"/>
        <v>4.2939999999999809</v>
      </c>
      <c r="T836" s="304">
        <f t="shared" ref="T836:T899" ca="1" si="378">m*g</f>
        <v>42.124139999999812</v>
      </c>
      <c r="U836" s="311">
        <f t="shared" ref="U836:U899" ca="1" si="379">IF(pos_xz&lt;L_rampe,Poids*COS(Beta),0)</f>
        <v>0</v>
      </c>
      <c r="V836" s="306">
        <f t="shared" ref="V836:V899" ca="1" si="380">Rho_moyen*(20000-Alt_rampe-pos_z)/(20000+Alt_rampe+pos_z)</f>
        <v>1.2252978799503751</v>
      </c>
      <c r="W836" s="304">
        <f t="shared" ref="W836:W899" ca="1" si="381">1/2*Rho*Sref*Cx*vit_xz^2</f>
        <v>42.946645488809459</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-0.21262127927959007</v>
      </c>
      <c r="AH836" s="304">
        <f t="shared" ca="1" si="376"/>
        <v>-10.001538360129564</v>
      </c>
    </row>
    <row r="837" spans="1:34" x14ac:dyDescent="0.2">
      <c r="A837" s="347">
        <f t="shared" ref="A837:A900" ca="1" si="383">IF(B836+0.01&lt;=T_ini+ROUNDUP(Temps_fin_propu,0), 0.01, IF(K836&gt;0, 0.1, 0.0001))</f>
        <v>1E-4</v>
      </c>
      <c r="B837" s="304">
        <f t="shared" ref="B837:B900" ca="1" si="384">B836+pas</f>
        <v>51.317700000001011</v>
      </c>
      <c r="D837" s="306">
        <f t="shared" ref="D837:D900" ca="1" si="385">IF(AND(L836&lt;L_rampe,Poussee&lt;Poids*SIN(M836)),0,(-W836+Poussee)/m*COS(M836)-U836/m*SIN(M836))</f>
        <v>-0.65535444334769966</v>
      </c>
      <c r="E837" s="307">
        <f t="shared" ref="E837:E900" ca="1" si="386">IF(AND(L836&lt;L_rampe,Poussee&lt;Poids*SIN(M836)),0,(-W836+Poussee)/m*SIN(M836)+U836/m*COS(M836)-Poids/m)</f>
        <v>0.1700533760319356</v>
      </c>
      <c r="F837" s="304">
        <f t="shared" ref="F837:F900" ca="1" si="387">SQRT(acc_x^2+acc_z^2)</f>
        <v>0.67705804560276228</v>
      </c>
      <c r="G837" s="306">
        <f t="shared" ref="G837:G900" ca="1" si="388">G836+acc_x*pas</f>
        <v>8.288476389698582</v>
      </c>
      <c r="H837" s="307">
        <f t="shared" ref="H837:H900" ca="1" si="389">H836+acc_z*pas</f>
        <v>-126.22189491129134</v>
      </c>
      <c r="I837" s="304">
        <f t="shared" ref="I837:I900" ca="1" si="390">SQRT(vit_x^2+vit_z^2)</f>
        <v>126.49373737802068</v>
      </c>
      <c r="J837" s="306">
        <f t="shared" ref="J837:J900" ca="1" si="391">J836+0.5*(vit_x+G836)*pas*(K836&gt;=0)</f>
        <v>1912.6142538122574</v>
      </c>
      <c r="K837" s="307">
        <f t="shared" ref="K837:K900" ca="1" si="392">K836+0.5*(vit_z+H836)*pas</f>
        <v>-2.4439996388756984</v>
      </c>
      <c r="L837" s="304">
        <f t="shared" ca="1" si="377"/>
        <v>1912.6158153220561</v>
      </c>
      <c r="M837" s="306">
        <f t="shared" ref="M837:M900" ca="1" si="393">IF(AND(L836&gt;L_rampe,G837&gt;0),ATAN2(G837,H837),$M$4)</f>
        <v>-1.5052245511131863</v>
      </c>
      <c r="N837" s="304">
        <f t="shared" ref="N837:N900" ca="1" si="394">DEGREES(Beta)</f>
        <v>-86.243013998259443</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4.2939999999999809</v>
      </c>
      <c r="T837" s="304">
        <f t="shared" ca="1" si="378"/>
        <v>42.124139999999812</v>
      </c>
      <c r="U837" s="311">
        <f t="shared" ca="1" si="379"/>
        <v>0</v>
      </c>
      <c r="V837" s="306">
        <f t="shared" ca="1" si="380"/>
        <v>1.2252994265456807</v>
      </c>
      <c r="W837" s="304">
        <f t="shared" ca="1" si="381"/>
        <v>42.946685258643157</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-0.21263021447938257</v>
      </c>
      <c r="AH837" s="304">
        <f t="shared" ref="AH837:AH900" ca="1" si="405">IF(AND(L836&lt;L_rampe,Poussee&lt;Poids*SIN(M836)), g*SIN(M836), (-W836+Poussee)/m)</f>
        <v>-10.001547621986411</v>
      </c>
    </row>
    <row r="838" spans="1:34" x14ac:dyDescent="0.2">
      <c r="A838" s="347">
        <f t="shared" ca="1" si="383"/>
        <v>1E-4</v>
      </c>
      <c r="B838" s="304">
        <f t="shared" ca="1" si="384"/>
        <v>51.317800000001014</v>
      </c>
      <c r="D838" s="306">
        <f t="shared" ca="1" si="385"/>
        <v>-0.6553499786563145</v>
      </c>
      <c r="E838" s="307">
        <f t="shared" ca="1" si="386"/>
        <v>0.17006295088000023</v>
      </c>
      <c r="F838" s="304">
        <f t="shared" ca="1" si="387"/>
        <v>0.67705612897812628</v>
      </c>
      <c r="G838" s="306">
        <f t="shared" ca="1" si="388"/>
        <v>8.2884108547007163</v>
      </c>
      <c r="H838" s="307">
        <f t="shared" ca="1" si="389"/>
        <v>-126.22187790499626</v>
      </c>
      <c r="I838" s="304">
        <f t="shared" ca="1" si="390"/>
        <v>126.49371611412207</v>
      </c>
      <c r="J838" s="306">
        <f t="shared" ca="1" si="391"/>
        <v>1912.6142538122574</v>
      </c>
      <c r="K838" s="307">
        <f t="shared" ca="1" si="392"/>
        <v>-2.4566218275165128</v>
      </c>
      <c r="L838" s="304">
        <f t="shared" ca="1" si="377"/>
        <v>1912.6158314927286</v>
      </c>
      <c r="M838" s="306">
        <f t="shared" ca="1" si="393"/>
        <v>-1.5052250592793408</v>
      </c>
      <c r="N838" s="304">
        <f t="shared" ca="1" si="394"/>
        <v>-86.243043114035373</v>
      </c>
      <c r="P838" s="310">
        <f t="shared" ca="1" si="395"/>
        <v>23</v>
      </c>
      <c r="Q838" s="304">
        <f t="shared" ca="1" si="396"/>
        <v>0</v>
      </c>
      <c r="R838" s="306">
        <f t="shared" ca="1" si="397"/>
        <v>0</v>
      </c>
      <c r="S838" s="307">
        <f t="shared" ca="1" si="398"/>
        <v>4.2939999999999809</v>
      </c>
      <c r="T838" s="304">
        <f t="shared" ca="1" si="378"/>
        <v>42.124139999999812</v>
      </c>
      <c r="U838" s="311">
        <f t="shared" ca="1" si="379"/>
        <v>0</v>
      </c>
      <c r="V838" s="306">
        <f t="shared" ca="1" si="380"/>
        <v>1.2253009731427305</v>
      </c>
      <c r="W838" s="304">
        <f t="shared" ca="1" si="381"/>
        <v>42.946725027897244</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-0.21263914954919727</v>
      </c>
      <c r="AH838" s="304">
        <f t="shared" ca="1" si="405"/>
        <v>-10.001556883708279</v>
      </c>
    </row>
    <row r="839" spans="1:34" x14ac:dyDescent="0.2">
      <c r="A839" s="347">
        <f t="shared" ca="1" si="383"/>
        <v>1E-4</v>
      </c>
      <c r="B839" s="304">
        <f t="shared" ca="1" si="384"/>
        <v>51.317900000001018</v>
      </c>
      <c r="D839" s="306">
        <f t="shared" ca="1" si="385"/>
        <v>-0.65534551398491747</v>
      </c>
      <c r="E839" s="307">
        <f t="shared" ca="1" si="386"/>
        <v>0.17007252558889085</v>
      </c>
      <c r="F839" s="304">
        <f t="shared" ca="1" si="387"/>
        <v>0.67705421249730036</v>
      </c>
      <c r="G839" s="306">
        <f t="shared" ca="1" si="388"/>
        <v>8.2883453201493182</v>
      </c>
      <c r="H839" s="307">
        <f t="shared" ca="1" si="389"/>
        <v>-126.22186089774371</v>
      </c>
      <c r="I839" s="304">
        <f t="shared" ca="1" si="390"/>
        <v>126.49369484932996</v>
      </c>
      <c r="J839" s="306">
        <f t="shared" ca="1" si="391"/>
        <v>1912.6142538122574</v>
      </c>
      <c r="K839" s="307">
        <f t="shared" ca="1" si="392"/>
        <v>-2.4692440144566499</v>
      </c>
      <c r="L839" s="304">
        <f t="shared" ca="1" si="377"/>
        <v>1912.6158477466981</v>
      </c>
      <c r="M839" s="306">
        <f t="shared" ca="1" si="393"/>
        <v>-1.5052255674416481</v>
      </c>
      <c r="N839" s="304">
        <f t="shared" ca="1" si="394"/>
        <v>-86.243072229590894</v>
      </c>
      <c r="P839" s="310">
        <f t="shared" ca="1" si="395"/>
        <v>23</v>
      </c>
      <c r="Q839" s="304">
        <f t="shared" ca="1" si="396"/>
        <v>0</v>
      </c>
      <c r="R839" s="306">
        <f t="shared" ca="1" si="397"/>
        <v>0</v>
      </c>
      <c r="S839" s="307">
        <f t="shared" ca="1" si="398"/>
        <v>4.2939999999999809</v>
      </c>
      <c r="T839" s="304">
        <f t="shared" ca="1" si="378"/>
        <v>42.124139999999812</v>
      </c>
      <c r="U839" s="311">
        <f t="shared" ca="1" si="379"/>
        <v>0</v>
      </c>
      <c r="V839" s="306">
        <f t="shared" ca="1" si="380"/>
        <v>1.2253025197415242</v>
      </c>
      <c r="W839" s="304">
        <f t="shared" ca="1" si="381"/>
        <v>42.946764796571713</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-0.21264808448903061</v>
      </c>
      <c r="AH839" s="304">
        <f t="shared" ca="1" si="405"/>
        <v>-10.001566145295165</v>
      </c>
    </row>
    <row r="840" spans="1:34" x14ac:dyDescent="0.2">
      <c r="A840" s="347">
        <f t="shared" ca="1" si="383"/>
        <v>1E-4</v>
      </c>
      <c r="B840" s="304">
        <f t="shared" ca="1" si="384"/>
        <v>51.318000000001021</v>
      </c>
      <c r="D840" s="306">
        <f t="shared" ca="1" si="385"/>
        <v>-0.65534104933350867</v>
      </c>
      <c r="E840" s="307">
        <f t="shared" ca="1" si="386"/>
        <v>0.1700821001586057</v>
      </c>
      <c r="F840" s="304">
        <f t="shared" ca="1" si="387"/>
        <v>0.67705229616027907</v>
      </c>
      <c r="G840" s="306">
        <f t="shared" ca="1" si="388"/>
        <v>8.2882797860443844</v>
      </c>
      <c r="H840" s="307">
        <f t="shared" ca="1" si="389"/>
        <v>-126.22184388953369</v>
      </c>
      <c r="I840" s="304">
        <f t="shared" ca="1" si="390"/>
        <v>126.49367358364435</v>
      </c>
      <c r="J840" s="306">
        <f t="shared" ca="1" si="391"/>
        <v>1912.6142538122574</v>
      </c>
      <c r="K840" s="307">
        <f t="shared" ca="1" si="392"/>
        <v>-2.4818661996960136</v>
      </c>
      <c r="L840" s="304">
        <f t="shared" ca="1" si="377"/>
        <v>1912.6158640839647</v>
      </c>
      <c r="M840" s="306">
        <f t="shared" ca="1" si="393"/>
        <v>-1.5052260756001086</v>
      </c>
      <c r="N840" s="304">
        <f t="shared" ca="1" si="394"/>
        <v>-86.243101344926004</v>
      </c>
      <c r="P840" s="310">
        <f t="shared" ca="1" si="395"/>
        <v>23</v>
      </c>
      <c r="Q840" s="304">
        <f t="shared" ca="1" si="396"/>
        <v>0</v>
      </c>
      <c r="R840" s="306">
        <f t="shared" ca="1" si="397"/>
        <v>0</v>
      </c>
      <c r="S840" s="307">
        <f t="shared" ca="1" si="398"/>
        <v>4.2939999999999809</v>
      </c>
      <c r="T840" s="304">
        <f t="shared" ca="1" si="378"/>
        <v>42.124139999999812</v>
      </c>
      <c r="U840" s="311">
        <f t="shared" ca="1" si="379"/>
        <v>0</v>
      </c>
      <c r="V840" s="306">
        <f t="shared" ca="1" si="380"/>
        <v>1.2253040663420618</v>
      </c>
      <c r="W840" s="304">
        <f t="shared" ca="1" si="381"/>
        <v>42.946804564666571</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-0.21265701929888259</v>
      </c>
      <c r="AH840" s="304">
        <f t="shared" ca="1" si="405"/>
        <v>-10.001575406747067</v>
      </c>
    </row>
    <row r="841" spans="1:34" x14ac:dyDescent="0.2">
      <c r="A841" s="347">
        <f t="shared" ca="1" si="383"/>
        <v>1E-4</v>
      </c>
      <c r="B841" s="304">
        <f t="shared" ca="1" si="384"/>
        <v>51.318100000001024</v>
      </c>
      <c r="D841" s="306">
        <f t="shared" ca="1" si="385"/>
        <v>-0.65533658470208656</v>
      </c>
      <c r="E841" s="307">
        <f t="shared" ca="1" si="386"/>
        <v>0.17009167458914831</v>
      </c>
      <c r="F841" s="304">
        <f t="shared" ca="1" si="387"/>
        <v>0.67705037996705664</v>
      </c>
      <c r="G841" s="306">
        <f t="shared" ca="1" si="388"/>
        <v>8.2882142523859148</v>
      </c>
      <c r="H841" s="307">
        <f t="shared" ca="1" si="389"/>
        <v>-126.22182688036622</v>
      </c>
      <c r="I841" s="304">
        <f t="shared" ca="1" si="390"/>
        <v>126.49365231706528</v>
      </c>
      <c r="J841" s="306">
        <f t="shared" ca="1" si="391"/>
        <v>1912.6142538122574</v>
      </c>
      <c r="K841" s="307">
        <f t="shared" ca="1" si="392"/>
        <v>-2.4944883832345086</v>
      </c>
      <c r="L841" s="304">
        <f t="shared" ca="1" si="377"/>
        <v>1912.6158805045284</v>
      </c>
      <c r="M841" s="306">
        <f t="shared" ca="1" si="393"/>
        <v>-1.5052265837547218</v>
      </c>
      <c r="N841" s="304">
        <f t="shared" ca="1" si="394"/>
        <v>-86.243130460040689</v>
      </c>
      <c r="P841" s="310">
        <f t="shared" ca="1" si="395"/>
        <v>23</v>
      </c>
      <c r="Q841" s="304">
        <f t="shared" ca="1" si="396"/>
        <v>0</v>
      </c>
      <c r="R841" s="306">
        <f t="shared" ca="1" si="397"/>
        <v>0</v>
      </c>
      <c r="S841" s="307">
        <f t="shared" ca="1" si="398"/>
        <v>4.2939999999999809</v>
      </c>
      <c r="T841" s="304">
        <f t="shared" ca="1" si="378"/>
        <v>42.124139999999812</v>
      </c>
      <c r="U841" s="311">
        <f t="shared" ca="1" si="379"/>
        <v>0</v>
      </c>
      <c r="V841" s="306">
        <f t="shared" ca="1" si="380"/>
        <v>1.2253056129443434</v>
      </c>
      <c r="W841" s="304">
        <f t="shared" ca="1" si="381"/>
        <v>42.946844332181833</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-0.21266595397875143</v>
      </c>
      <c r="AH841" s="304">
        <f t="shared" ca="1" si="405"/>
        <v>-10.001584668063987</v>
      </c>
    </row>
    <row r="842" spans="1:34" x14ac:dyDescent="0.2">
      <c r="A842" s="347">
        <f t="shared" ca="1" si="383"/>
        <v>1E-4</v>
      </c>
      <c r="B842" s="304">
        <f t="shared" ca="1" si="384"/>
        <v>51.318200000001028</v>
      </c>
      <c r="D842" s="306">
        <f t="shared" ca="1" si="385"/>
        <v>-0.65533212009065378</v>
      </c>
      <c r="E842" s="307">
        <f t="shared" ca="1" si="386"/>
        <v>0.17010124888052047</v>
      </c>
      <c r="F842" s="304">
        <f t="shared" ca="1" si="387"/>
        <v>0.67704846391763118</v>
      </c>
      <c r="G842" s="306">
        <f t="shared" ca="1" si="388"/>
        <v>8.2881487191739058</v>
      </c>
      <c r="H842" s="307">
        <f t="shared" ca="1" si="389"/>
        <v>-126.22180987024133</v>
      </c>
      <c r="I842" s="304">
        <f t="shared" ca="1" si="390"/>
        <v>126.49363104959275</v>
      </c>
      <c r="J842" s="306">
        <f t="shared" ca="1" si="391"/>
        <v>1912.6142538122574</v>
      </c>
      <c r="K842" s="307">
        <f t="shared" ca="1" si="392"/>
        <v>-2.5071105650720389</v>
      </c>
      <c r="L842" s="304">
        <f t="shared" ca="1" si="377"/>
        <v>1912.6158970083886</v>
      </c>
      <c r="M842" s="306">
        <f t="shared" ca="1" si="393"/>
        <v>-1.505227091905488</v>
      </c>
      <c r="N842" s="304">
        <f t="shared" ca="1" si="394"/>
        <v>-86.243159574934936</v>
      </c>
      <c r="P842" s="310">
        <f t="shared" ca="1" si="395"/>
        <v>23</v>
      </c>
      <c r="Q842" s="304">
        <f t="shared" ca="1" si="396"/>
        <v>0</v>
      </c>
      <c r="R842" s="306">
        <f t="shared" ca="1" si="397"/>
        <v>0</v>
      </c>
      <c r="S842" s="307">
        <f t="shared" ca="1" si="398"/>
        <v>4.2939999999999809</v>
      </c>
      <c r="T842" s="304">
        <f t="shared" ca="1" si="378"/>
        <v>42.124139999999812</v>
      </c>
      <c r="U842" s="311">
        <f t="shared" ca="1" si="379"/>
        <v>0</v>
      </c>
      <c r="V842" s="306">
        <f t="shared" ca="1" si="380"/>
        <v>1.2253071595483687</v>
      </c>
      <c r="W842" s="304">
        <f t="shared" ca="1" si="381"/>
        <v>42.946884099117497</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-0.21267488852864425</v>
      </c>
      <c r="AH842" s="304">
        <f t="shared" ca="1" si="405"/>
        <v>-10.00159392924593</v>
      </c>
    </row>
    <row r="843" spans="1:34" x14ac:dyDescent="0.2">
      <c r="A843" s="347">
        <f t="shared" ca="1" si="383"/>
        <v>1E-4</v>
      </c>
      <c r="B843" s="304">
        <f t="shared" ca="1" si="384"/>
        <v>51.318300000001031</v>
      </c>
      <c r="D843" s="306">
        <f t="shared" ca="1" si="385"/>
        <v>-0.65532765549921057</v>
      </c>
      <c r="E843" s="307">
        <f t="shared" ca="1" si="386"/>
        <v>0.17011082303272218</v>
      </c>
      <c r="F843" s="304">
        <f t="shared" ca="1" si="387"/>
        <v>0.6770465480119976</v>
      </c>
      <c r="G843" s="306">
        <f t="shared" ca="1" si="388"/>
        <v>8.2880831864083557</v>
      </c>
      <c r="H843" s="307">
        <f t="shared" ca="1" si="389"/>
        <v>-126.22179285915902</v>
      </c>
      <c r="I843" s="304">
        <f t="shared" ca="1" si="390"/>
        <v>126.49360978122678</v>
      </c>
      <c r="J843" s="306">
        <f t="shared" ca="1" si="391"/>
        <v>1912.6142538122574</v>
      </c>
      <c r="K843" s="307">
        <f t="shared" ca="1" si="392"/>
        <v>-2.519732745208509</v>
      </c>
      <c r="L843" s="304">
        <f t="shared" ca="1" si="377"/>
        <v>1912.6159135955461</v>
      </c>
      <c r="M843" s="306">
        <f t="shared" ca="1" si="393"/>
        <v>-1.5052276000524074</v>
      </c>
      <c r="N843" s="304">
        <f t="shared" ca="1" si="394"/>
        <v>-86.2431886896088</v>
      </c>
      <c r="P843" s="310">
        <f t="shared" ca="1" si="395"/>
        <v>23</v>
      </c>
      <c r="Q843" s="304">
        <f t="shared" ca="1" si="396"/>
        <v>0</v>
      </c>
      <c r="R843" s="306">
        <f t="shared" ca="1" si="397"/>
        <v>0</v>
      </c>
      <c r="S843" s="307">
        <f t="shared" ca="1" si="398"/>
        <v>4.2939999999999809</v>
      </c>
      <c r="T843" s="304">
        <f t="shared" ca="1" si="378"/>
        <v>42.124139999999812</v>
      </c>
      <c r="U843" s="311">
        <f t="shared" ca="1" si="379"/>
        <v>0</v>
      </c>
      <c r="V843" s="306">
        <f t="shared" ca="1" si="380"/>
        <v>1.2253087061541383</v>
      </c>
      <c r="W843" s="304">
        <f t="shared" ca="1" si="381"/>
        <v>42.946923865473586</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-0.21268382294855748</v>
      </c>
      <c r="AH843" s="304">
        <f t="shared" ca="1" si="405"/>
        <v>-10.001603190292894</v>
      </c>
    </row>
    <row r="844" spans="1:34" x14ac:dyDescent="0.2">
      <c r="A844" s="347">
        <f t="shared" ca="1" si="383"/>
        <v>1E-4</v>
      </c>
      <c r="B844" s="304">
        <f t="shared" ca="1" si="384"/>
        <v>51.318400000001034</v>
      </c>
      <c r="D844" s="306">
        <f t="shared" ca="1" si="385"/>
        <v>-0.65532319092775326</v>
      </c>
      <c r="E844" s="307">
        <f t="shared" ca="1" si="386"/>
        <v>0.17012039704576054</v>
      </c>
      <c r="F844" s="304">
        <f t="shared" ca="1" si="387"/>
        <v>0.67704463225014921</v>
      </c>
      <c r="G844" s="306">
        <f t="shared" ca="1" si="388"/>
        <v>8.2880176540892627</v>
      </c>
      <c r="H844" s="307">
        <f t="shared" ca="1" si="389"/>
        <v>-126.22177584711932</v>
      </c>
      <c r="I844" s="304">
        <f t="shared" ca="1" si="390"/>
        <v>126.49358851196739</v>
      </c>
      <c r="J844" s="306">
        <f t="shared" ca="1" si="391"/>
        <v>1912.6142538122574</v>
      </c>
      <c r="K844" s="307">
        <f t="shared" ca="1" si="392"/>
        <v>-2.532354923643823</v>
      </c>
      <c r="L844" s="304">
        <f t="shared" ca="1" si="377"/>
        <v>1912.6159302660001</v>
      </c>
      <c r="M844" s="306">
        <f t="shared" ca="1" si="393"/>
        <v>-1.5052281081954797</v>
      </c>
      <c r="N844" s="304">
        <f t="shared" ca="1" si="394"/>
        <v>-86.243217804062226</v>
      </c>
      <c r="P844" s="310">
        <f t="shared" ca="1" si="395"/>
        <v>23</v>
      </c>
      <c r="Q844" s="304">
        <f t="shared" ca="1" si="396"/>
        <v>0</v>
      </c>
      <c r="R844" s="306">
        <f t="shared" ca="1" si="397"/>
        <v>0</v>
      </c>
      <c r="S844" s="307">
        <f t="shared" ca="1" si="398"/>
        <v>4.2939999999999809</v>
      </c>
      <c r="T844" s="304">
        <f t="shared" ca="1" si="378"/>
        <v>42.124139999999812</v>
      </c>
      <c r="U844" s="311">
        <f t="shared" ca="1" si="379"/>
        <v>0</v>
      </c>
      <c r="V844" s="306">
        <f t="shared" ca="1" si="380"/>
        <v>1.2253102527616522</v>
      </c>
      <c r="W844" s="304">
        <f t="shared" ca="1" si="381"/>
        <v>42.946963631250114</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-0.21269275723849823</v>
      </c>
      <c r="AH844" s="304">
        <f t="shared" ca="1" si="405"/>
        <v>-10.001612451204885</v>
      </c>
    </row>
    <row r="845" spans="1:34" x14ac:dyDescent="0.2">
      <c r="A845" s="347">
        <f t="shared" ca="1" si="383"/>
        <v>1E-4</v>
      </c>
      <c r="B845" s="304">
        <f t="shared" ca="1" si="384"/>
        <v>51.318500000001038</v>
      </c>
      <c r="D845" s="306">
        <f t="shared" ca="1" si="385"/>
        <v>-0.65531872637628663</v>
      </c>
      <c r="E845" s="307">
        <f t="shared" ca="1" si="386"/>
        <v>0.17012997091963911</v>
      </c>
      <c r="F845" s="304">
        <f t="shared" ca="1" si="387"/>
        <v>0.67704271663208637</v>
      </c>
      <c r="G845" s="306">
        <f t="shared" ca="1" si="388"/>
        <v>8.287952122216625</v>
      </c>
      <c r="H845" s="307">
        <f t="shared" ca="1" si="389"/>
        <v>-126.22175883412223</v>
      </c>
      <c r="I845" s="304">
        <f t="shared" ca="1" si="390"/>
        <v>126.49356724181459</v>
      </c>
      <c r="J845" s="306">
        <f t="shared" ca="1" si="391"/>
        <v>1912.6142538122574</v>
      </c>
      <c r="K845" s="307">
        <f t="shared" ca="1" si="392"/>
        <v>-2.5449771003778849</v>
      </c>
      <c r="L845" s="304">
        <f t="shared" ca="1" si="377"/>
        <v>1912.6159470197513</v>
      </c>
      <c r="M845" s="306">
        <f t="shared" ca="1" si="393"/>
        <v>-1.5052286163347053</v>
      </c>
      <c r="N845" s="304">
        <f t="shared" ca="1" si="394"/>
        <v>-86.243246918295256</v>
      </c>
      <c r="P845" s="310">
        <f t="shared" ca="1" si="395"/>
        <v>23</v>
      </c>
      <c r="Q845" s="304">
        <f t="shared" ca="1" si="396"/>
        <v>0</v>
      </c>
      <c r="R845" s="306">
        <f t="shared" ca="1" si="397"/>
        <v>0</v>
      </c>
      <c r="S845" s="307">
        <f t="shared" ca="1" si="398"/>
        <v>4.2939999999999809</v>
      </c>
      <c r="T845" s="304">
        <f t="shared" ca="1" si="378"/>
        <v>42.124139999999812</v>
      </c>
      <c r="U845" s="311">
        <f t="shared" ca="1" si="379"/>
        <v>0</v>
      </c>
      <c r="V845" s="306">
        <f t="shared" ca="1" si="380"/>
        <v>1.2253117993709091</v>
      </c>
      <c r="W845" s="304">
        <f t="shared" ca="1" si="381"/>
        <v>42.947003396447059</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-0.21270169139847184</v>
      </c>
      <c r="AH845" s="304">
        <f t="shared" ca="1" si="405"/>
        <v>-10.001621711981906</v>
      </c>
    </row>
    <row r="846" spans="1:34" x14ac:dyDescent="0.2">
      <c r="A846" s="347">
        <f t="shared" ca="1" si="383"/>
        <v>1E-4</v>
      </c>
      <c r="B846" s="304">
        <f t="shared" ca="1" si="384"/>
        <v>51.318600000001041</v>
      </c>
      <c r="D846" s="306">
        <f t="shared" ca="1" si="385"/>
        <v>-0.65531426184480657</v>
      </c>
      <c r="E846" s="307">
        <f t="shared" ca="1" si="386"/>
        <v>0.170139544654349</v>
      </c>
      <c r="F846" s="304">
        <f t="shared" ca="1" si="387"/>
        <v>0.67704080115779797</v>
      </c>
      <c r="G846" s="306">
        <f t="shared" ca="1" si="388"/>
        <v>8.2878865907904409</v>
      </c>
      <c r="H846" s="307">
        <f t="shared" ca="1" si="389"/>
        <v>-126.22174182016776</v>
      </c>
      <c r="I846" s="304">
        <f t="shared" ca="1" si="390"/>
        <v>126.49354597076837</v>
      </c>
      <c r="J846" s="306">
        <f t="shared" ca="1" si="391"/>
        <v>1912.6142538122574</v>
      </c>
      <c r="K846" s="307">
        <f t="shared" ca="1" si="392"/>
        <v>-2.5575992754105994</v>
      </c>
      <c r="L846" s="304">
        <f t="shared" ca="1" si="377"/>
        <v>1912.6159638567988</v>
      </c>
      <c r="M846" s="306">
        <f t="shared" ca="1" si="393"/>
        <v>-1.5052291244700837</v>
      </c>
      <c r="N846" s="304">
        <f t="shared" ca="1" si="394"/>
        <v>-86.243276032307861</v>
      </c>
      <c r="P846" s="310">
        <f t="shared" ca="1" si="395"/>
        <v>23</v>
      </c>
      <c r="Q846" s="304">
        <f t="shared" ca="1" si="396"/>
        <v>0</v>
      </c>
      <c r="R846" s="306">
        <f t="shared" ca="1" si="397"/>
        <v>0</v>
      </c>
      <c r="S846" s="307">
        <f t="shared" ca="1" si="398"/>
        <v>4.2939999999999809</v>
      </c>
      <c r="T846" s="304">
        <f t="shared" ca="1" si="378"/>
        <v>42.124139999999812</v>
      </c>
      <c r="U846" s="311">
        <f t="shared" ca="1" si="379"/>
        <v>0</v>
      </c>
      <c r="V846" s="306">
        <f t="shared" ca="1" si="380"/>
        <v>1.2253133459819106</v>
      </c>
      <c r="W846" s="304">
        <f t="shared" ca="1" si="381"/>
        <v>42.947043161064435</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-0.21271062542846586</v>
      </c>
      <c r="AH846" s="304">
        <f t="shared" ca="1" si="405"/>
        <v>-10.001630972623952</v>
      </c>
    </row>
    <row r="847" spans="1:34" x14ac:dyDescent="0.2">
      <c r="A847" s="347">
        <f t="shared" ca="1" si="383"/>
        <v>1E-4</v>
      </c>
      <c r="B847" s="304">
        <f t="shared" ca="1" si="384"/>
        <v>51.318700000001044</v>
      </c>
      <c r="D847" s="306">
        <f t="shared" ca="1" si="385"/>
        <v>-0.65530979733331762</v>
      </c>
      <c r="E847" s="307">
        <f t="shared" ca="1" si="386"/>
        <v>0.17014911824989731</v>
      </c>
      <c r="F847" s="304">
        <f t="shared" ca="1" si="387"/>
        <v>0.67703888582728489</v>
      </c>
      <c r="G847" s="306">
        <f t="shared" ca="1" si="388"/>
        <v>8.2878210598107067</v>
      </c>
      <c r="H847" s="307">
        <f t="shared" ca="1" si="389"/>
        <v>-126.22172480525595</v>
      </c>
      <c r="I847" s="304">
        <f t="shared" ca="1" si="390"/>
        <v>126.49352469882878</v>
      </c>
      <c r="J847" s="306">
        <f t="shared" ca="1" si="391"/>
        <v>1912.6142538122574</v>
      </c>
      <c r="K847" s="307">
        <f t="shared" ca="1" si="392"/>
        <v>-2.5702214487418704</v>
      </c>
      <c r="L847" s="304">
        <f t="shared" ca="1" si="377"/>
        <v>1912.6159807771432</v>
      </c>
      <c r="M847" s="306">
        <f t="shared" ca="1" si="393"/>
        <v>-1.5052296326016157</v>
      </c>
      <c r="N847" s="304">
        <f t="shared" ca="1" si="394"/>
        <v>-86.243305146100084</v>
      </c>
      <c r="P847" s="310">
        <f t="shared" ca="1" si="395"/>
        <v>23</v>
      </c>
      <c r="Q847" s="304">
        <f t="shared" ca="1" si="396"/>
        <v>0</v>
      </c>
      <c r="R847" s="306">
        <f t="shared" ca="1" si="397"/>
        <v>0</v>
      </c>
      <c r="S847" s="307">
        <f t="shared" ca="1" si="398"/>
        <v>4.2939999999999809</v>
      </c>
      <c r="T847" s="304">
        <f t="shared" ca="1" si="378"/>
        <v>42.124139999999812</v>
      </c>
      <c r="U847" s="311">
        <f t="shared" ca="1" si="379"/>
        <v>0</v>
      </c>
      <c r="V847" s="306">
        <f t="shared" ca="1" si="380"/>
        <v>1.225314892594656</v>
      </c>
      <c r="W847" s="304">
        <f t="shared" ca="1" si="381"/>
        <v>42.947082925102272</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-0.21271955932849274</v>
      </c>
      <c r="AH847" s="304">
        <f t="shared" ca="1" si="405"/>
        <v>-10.001640233131026</v>
      </c>
    </row>
    <row r="848" spans="1:34" x14ac:dyDescent="0.2">
      <c r="A848" s="347">
        <f t="shared" ca="1" si="383"/>
        <v>1E-4</v>
      </c>
      <c r="B848" s="304">
        <f t="shared" ca="1" si="384"/>
        <v>51.318800000001048</v>
      </c>
      <c r="D848" s="306">
        <f t="shared" ca="1" si="385"/>
        <v>-0.65530533284181425</v>
      </c>
      <c r="E848" s="307">
        <f t="shared" ca="1" si="386"/>
        <v>0.17015869170628939</v>
      </c>
      <c r="F848" s="304">
        <f t="shared" ca="1" si="387"/>
        <v>0.67703697064053814</v>
      </c>
      <c r="G848" s="306">
        <f t="shared" ca="1" si="388"/>
        <v>8.2877555292774225</v>
      </c>
      <c r="H848" s="307">
        <f t="shared" ca="1" si="389"/>
        <v>-126.22170778938677</v>
      </c>
      <c r="I848" s="304">
        <f t="shared" ca="1" si="390"/>
        <v>126.49350342599578</v>
      </c>
      <c r="J848" s="306">
        <f t="shared" ca="1" si="391"/>
        <v>1912.6142538122574</v>
      </c>
      <c r="K848" s="307">
        <f t="shared" ca="1" si="392"/>
        <v>-2.5828436203716025</v>
      </c>
      <c r="L848" s="304">
        <f t="shared" ca="1" si="377"/>
        <v>1912.6159977807843</v>
      </c>
      <c r="M848" s="306">
        <f t="shared" ca="1" si="393"/>
        <v>-1.5052301407293005</v>
      </c>
      <c r="N848" s="304">
        <f t="shared" ca="1" si="394"/>
        <v>-86.243334259671883</v>
      </c>
      <c r="P848" s="310">
        <f t="shared" ca="1" si="395"/>
        <v>23</v>
      </c>
      <c r="Q848" s="304">
        <f t="shared" ca="1" si="396"/>
        <v>0</v>
      </c>
      <c r="R848" s="306">
        <f t="shared" ca="1" si="397"/>
        <v>0</v>
      </c>
      <c r="S848" s="307">
        <f t="shared" ca="1" si="398"/>
        <v>4.2939999999999809</v>
      </c>
      <c r="T848" s="304">
        <f t="shared" ca="1" si="378"/>
        <v>42.124139999999812</v>
      </c>
      <c r="U848" s="311">
        <f t="shared" ca="1" si="379"/>
        <v>0</v>
      </c>
      <c r="V848" s="306">
        <f t="shared" ca="1" si="380"/>
        <v>1.2253164392091451</v>
      </c>
      <c r="W848" s="304">
        <f t="shared" ca="1" si="381"/>
        <v>42.947122688560547</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-0.21272849309855246</v>
      </c>
      <c r="AH848" s="304">
        <f t="shared" ca="1" si="405"/>
        <v>-10.001649493503136</v>
      </c>
    </row>
    <row r="849" spans="1:34" x14ac:dyDescent="0.2">
      <c r="A849" s="347">
        <f t="shared" ca="1" si="383"/>
        <v>1E-4</v>
      </c>
      <c r="B849" s="304">
        <f t="shared" ca="1" si="384"/>
        <v>51.318900000001051</v>
      </c>
      <c r="D849" s="306">
        <f t="shared" ca="1" si="385"/>
        <v>-0.65530086837030288</v>
      </c>
      <c r="E849" s="307">
        <f t="shared" ca="1" si="386"/>
        <v>0.17016826502351989</v>
      </c>
      <c r="F849" s="304">
        <f t="shared" ca="1" si="387"/>
        <v>0.67703505559755761</v>
      </c>
      <c r="G849" s="306">
        <f t="shared" ca="1" si="388"/>
        <v>8.2876899991905848</v>
      </c>
      <c r="H849" s="307">
        <f t="shared" ca="1" si="389"/>
        <v>-126.22169077256027</v>
      </c>
      <c r="I849" s="304">
        <f t="shared" ca="1" si="390"/>
        <v>126.49348215226945</v>
      </c>
      <c r="J849" s="306">
        <f t="shared" ca="1" si="391"/>
        <v>1912.6142538122574</v>
      </c>
      <c r="K849" s="307">
        <f t="shared" ca="1" si="392"/>
        <v>-2.5954657902996998</v>
      </c>
      <c r="L849" s="304">
        <f t="shared" ca="1" si="377"/>
        <v>1912.6160148677222</v>
      </c>
      <c r="M849" s="306">
        <f t="shared" ca="1" si="393"/>
        <v>-1.5052306488531386</v>
      </c>
      <c r="N849" s="304">
        <f t="shared" ca="1" si="394"/>
        <v>-86.243363373023271</v>
      </c>
      <c r="P849" s="310">
        <f t="shared" ca="1" si="395"/>
        <v>23</v>
      </c>
      <c r="Q849" s="304">
        <f t="shared" ca="1" si="396"/>
        <v>0</v>
      </c>
      <c r="R849" s="306">
        <f t="shared" ca="1" si="397"/>
        <v>0</v>
      </c>
      <c r="S849" s="307">
        <f t="shared" ca="1" si="398"/>
        <v>4.2939999999999809</v>
      </c>
      <c r="T849" s="304">
        <f t="shared" ca="1" si="378"/>
        <v>42.124139999999812</v>
      </c>
      <c r="U849" s="311">
        <f t="shared" ca="1" si="379"/>
        <v>0</v>
      </c>
      <c r="V849" s="306">
        <f t="shared" ca="1" si="380"/>
        <v>1.2253179858253782</v>
      </c>
      <c r="W849" s="304">
        <f t="shared" ca="1" si="381"/>
        <v>42.947162451439276</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-0.21273742673864149</v>
      </c>
      <c r="AH849" s="304">
        <f t="shared" ca="1" si="405"/>
        <v>-10.001658753740275</v>
      </c>
    </row>
    <row r="850" spans="1:34" x14ac:dyDescent="0.2">
      <c r="A850" s="347">
        <f t="shared" ca="1" si="383"/>
        <v>1E-4</v>
      </c>
      <c r="B850" s="304">
        <f t="shared" ca="1" si="384"/>
        <v>51.319000000001054</v>
      </c>
      <c r="D850" s="306">
        <f t="shared" ca="1" si="385"/>
        <v>-0.65529640391877975</v>
      </c>
      <c r="E850" s="307">
        <f t="shared" ca="1" si="386"/>
        <v>0.17017783820159416</v>
      </c>
      <c r="F850" s="304">
        <f t="shared" ca="1" si="387"/>
        <v>0.67703314069833576</v>
      </c>
      <c r="G850" s="306">
        <f t="shared" ca="1" si="388"/>
        <v>8.2876244695501935</v>
      </c>
      <c r="H850" s="307">
        <f t="shared" ca="1" si="389"/>
        <v>-126.22167375477645</v>
      </c>
      <c r="I850" s="304">
        <f t="shared" ca="1" si="390"/>
        <v>126.49346087764975</v>
      </c>
      <c r="J850" s="306">
        <f t="shared" ca="1" si="391"/>
        <v>1912.6142538122574</v>
      </c>
      <c r="K850" s="307">
        <f t="shared" ca="1" si="392"/>
        <v>-2.6080879585260668</v>
      </c>
      <c r="L850" s="304">
        <f t="shared" ca="1" si="377"/>
        <v>1912.6160320379565</v>
      </c>
      <c r="M850" s="306">
        <f t="shared" ca="1" si="393"/>
        <v>-1.50523115697313</v>
      </c>
      <c r="N850" s="304">
        <f t="shared" ca="1" si="394"/>
        <v>-86.243392486154264</v>
      </c>
      <c r="P850" s="310">
        <f t="shared" ca="1" si="395"/>
        <v>23</v>
      </c>
      <c r="Q850" s="304">
        <f t="shared" ca="1" si="396"/>
        <v>0</v>
      </c>
      <c r="R850" s="306">
        <f t="shared" ca="1" si="397"/>
        <v>0</v>
      </c>
      <c r="S850" s="307">
        <f t="shared" ca="1" si="398"/>
        <v>4.2939999999999809</v>
      </c>
      <c r="T850" s="304">
        <f t="shared" ca="1" si="378"/>
        <v>42.124139999999812</v>
      </c>
      <c r="U850" s="311">
        <f t="shared" ca="1" si="379"/>
        <v>0</v>
      </c>
      <c r="V850" s="306">
        <f t="shared" ca="1" si="380"/>
        <v>1.2253195324433552</v>
      </c>
      <c r="W850" s="304">
        <f t="shared" ca="1" si="381"/>
        <v>42.947202213738478</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-0.21274636024876692</v>
      </c>
      <c r="AH850" s="304">
        <f t="shared" ca="1" si="405"/>
        <v>-10.001668013842448</v>
      </c>
    </row>
    <row r="851" spans="1:34" x14ac:dyDescent="0.2">
      <c r="A851" s="347">
        <f t="shared" ca="1" si="383"/>
        <v>1E-4</v>
      </c>
      <c r="B851" s="304">
        <f t="shared" ca="1" si="384"/>
        <v>51.319100000001058</v>
      </c>
      <c r="D851" s="306">
        <f t="shared" ca="1" si="385"/>
        <v>-0.65529193948724518</v>
      </c>
      <c r="E851" s="307">
        <f t="shared" ca="1" si="386"/>
        <v>0.17018741124051218</v>
      </c>
      <c r="F851" s="304">
        <f t="shared" ca="1" si="387"/>
        <v>0.67703122594286791</v>
      </c>
      <c r="G851" s="306">
        <f t="shared" ca="1" si="388"/>
        <v>8.2875589403562451</v>
      </c>
      <c r="H851" s="307">
        <f t="shared" ca="1" si="389"/>
        <v>-126.22165673603533</v>
      </c>
      <c r="I851" s="304">
        <f t="shared" ca="1" si="390"/>
        <v>126.49343960213673</v>
      </c>
      <c r="J851" s="306">
        <f t="shared" ca="1" si="391"/>
        <v>1912.6142538122574</v>
      </c>
      <c r="K851" s="307">
        <f t="shared" ca="1" si="392"/>
        <v>-2.6207101250506075</v>
      </c>
      <c r="L851" s="304">
        <f t="shared" ca="1" si="377"/>
        <v>1912.6160492914876</v>
      </c>
      <c r="M851" s="306">
        <f t="shared" ca="1" si="393"/>
        <v>-1.5052316650892748</v>
      </c>
      <c r="N851" s="304">
        <f t="shared" ca="1" si="394"/>
        <v>-86.24342159906486</v>
      </c>
      <c r="P851" s="310">
        <f t="shared" ca="1" si="395"/>
        <v>23</v>
      </c>
      <c r="Q851" s="304">
        <f t="shared" ca="1" si="396"/>
        <v>0</v>
      </c>
      <c r="R851" s="306">
        <f t="shared" ca="1" si="397"/>
        <v>0</v>
      </c>
      <c r="S851" s="307">
        <f t="shared" ca="1" si="398"/>
        <v>4.2939999999999809</v>
      </c>
      <c r="T851" s="304">
        <f t="shared" ca="1" si="378"/>
        <v>42.124139999999812</v>
      </c>
      <c r="U851" s="311">
        <f t="shared" ca="1" si="379"/>
        <v>0</v>
      </c>
      <c r="V851" s="306">
        <f t="shared" ca="1" si="380"/>
        <v>1.2253210790630764</v>
      </c>
      <c r="W851" s="304">
        <f t="shared" ca="1" si="381"/>
        <v>42.947241975458148</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-0.21275529362892698</v>
      </c>
      <c r="AH851" s="304">
        <f t="shared" ca="1" si="405"/>
        <v>-10.001677273809657</v>
      </c>
    </row>
    <row r="852" spans="1:34" x14ac:dyDescent="0.2">
      <c r="A852" s="347">
        <f t="shared" ca="1" si="383"/>
        <v>1E-4</v>
      </c>
      <c r="B852" s="304">
        <f t="shared" ca="1" si="384"/>
        <v>51.319200000001061</v>
      </c>
      <c r="D852" s="306">
        <f t="shared" ca="1" si="385"/>
        <v>-0.65528747507569995</v>
      </c>
      <c r="E852" s="307">
        <f t="shared" ca="1" si="386"/>
        <v>0.17019698414027928</v>
      </c>
      <c r="F852" s="304">
        <f t="shared" ca="1" si="387"/>
        <v>0.67702931133115096</v>
      </c>
      <c r="G852" s="306">
        <f t="shared" ca="1" si="388"/>
        <v>8.2874934116087378</v>
      </c>
      <c r="H852" s="307">
        <f t="shared" ca="1" si="389"/>
        <v>-126.22163971633691</v>
      </c>
      <c r="I852" s="304">
        <f t="shared" ca="1" si="390"/>
        <v>126.49341832573036</v>
      </c>
      <c r="J852" s="306">
        <f t="shared" ca="1" si="391"/>
        <v>1912.6142538122574</v>
      </c>
      <c r="K852" s="307">
        <f t="shared" ca="1" si="392"/>
        <v>-2.6333322898732261</v>
      </c>
      <c r="L852" s="304">
        <f t="shared" ca="1" si="377"/>
        <v>1912.6160666283149</v>
      </c>
      <c r="M852" s="306">
        <f t="shared" ca="1" si="393"/>
        <v>-1.5052321732015728</v>
      </c>
      <c r="N852" s="304">
        <f t="shared" ca="1" si="394"/>
        <v>-86.24345071175506</v>
      </c>
      <c r="P852" s="310">
        <f t="shared" ca="1" si="395"/>
        <v>23</v>
      </c>
      <c r="Q852" s="304">
        <f t="shared" ca="1" si="396"/>
        <v>0</v>
      </c>
      <c r="R852" s="306">
        <f t="shared" ca="1" si="397"/>
        <v>0</v>
      </c>
      <c r="S852" s="307">
        <f t="shared" ca="1" si="398"/>
        <v>4.2939999999999809</v>
      </c>
      <c r="T852" s="304">
        <f t="shared" ca="1" si="378"/>
        <v>42.124139999999812</v>
      </c>
      <c r="U852" s="311">
        <f t="shared" ca="1" si="379"/>
        <v>0</v>
      </c>
      <c r="V852" s="306">
        <f t="shared" ca="1" si="380"/>
        <v>1.2253226256845409</v>
      </c>
      <c r="W852" s="304">
        <f t="shared" ca="1" si="381"/>
        <v>42.947281736598271</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-0.21276422687912522</v>
      </c>
      <c r="AH852" s="304">
        <f t="shared" ca="1" si="405"/>
        <v>-10.001686533641905</v>
      </c>
    </row>
    <row r="853" spans="1:34" x14ac:dyDescent="0.2">
      <c r="A853" s="347">
        <f t="shared" ca="1" si="383"/>
        <v>1E-4</v>
      </c>
      <c r="B853" s="304">
        <f t="shared" ca="1" si="384"/>
        <v>51.319300000001064</v>
      </c>
      <c r="D853" s="306">
        <f t="shared" ca="1" si="385"/>
        <v>-0.65528301068414363</v>
      </c>
      <c r="E853" s="307">
        <f t="shared" ca="1" si="386"/>
        <v>0.1702065569008866</v>
      </c>
      <c r="F853" s="304">
        <f t="shared" ca="1" si="387"/>
        <v>0.67702739686317737</v>
      </c>
      <c r="G853" s="306">
        <f t="shared" ca="1" si="388"/>
        <v>8.2874278833076698</v>
      </c>
      <c r="H853" s="307">
        <f t="shared" ca="1" si="389"/>
        <v>-126.22162269568122</v>
      </c>
      <c r="I853" s="304">
        <f t="shared" ca="1" si="390"/>
        <v>126.49339704843068</v>
      </c>
      <c r="J853" s="306">
        <f t="shared" ca="1" si="391"/>
        <v>1912.6142538122574</v>
      </c>
      <c r="K853" s="307">
        <f t="shared" ca="1" si="392"/>
        <v>-2.645954452993827</v>
      </c>
      <c r="L853" s="304">
        <f t="shared" ca="1" si="377"/>
        <v>1912.616084048439</v>
      </c>
      <c r="M853" s="306">
        <f t="shared" ca="1" si="393"/>
        <v>-1.5052326813100243</v>
      </c>
      <c r="N853" s="304">
        <f t="shared" ca="1" si="394"/>
        <v>-86.243479824224863</v>
      </c>
      <c r="P853" s="310">
        <f t="shared" ca="1" si="395"/>
        <v>23</v>
      </c>
      <c r="Q853" s="304">
        <f t="shared" ca="1" si="396"/>
        <v>0</v>
      </c>
      <c r="R853" s="306">
        <f t="shared" ca="1" si="397"/>
        <v>0</v>
      </c>
      <c r="S853" s="307">
        <f t="shared" ca="1" si="398"/>
        <v>4.2939999999999809</v>
      </c>
      <c r="T853" s="304">
        <f t="shared" ca="1" si="378"/>
        <v>42.124139999999812</v>
      </c>
      <c r="U853" s="311">
        <f t="shared" ca="1" si="379"/>
        <v>0</v>
      </c>
      <c r="V853" s="306">
        <f t="shared" ca="1" si="380"/>
        <v>1.2253241723077499</v>
      </c>
      <c r="W853" s="304">
        <f t="shared" ca="1" si="381"/>
        <v>42.947321497158896</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-0.21277315999935453</v>
      </c>
      <c r="AH853" s="304">
        <f t="shared" ca="1" si="405"/>
        <v>-10.001695793339184</v>
      </c>
    </row>
    <row r="854" spans="1:34" x14ac:dyDescent="0.2">
      <c r="A854" s="347">
        <f t="shared" ca="1" si="383"/>
        <v>1E-4</v>
      </c>
      <c r="B854" s="304">
        <f t="shared" ca="1" si="384"/>
        <v>51.319400000001067</v>
      </c>
      <c r="D854" s="306">
        <f t="shared" ca="1" si="385"/>
        <v>-0.65527854631257554</v>
      </c>
      <c r="E854" s="307">
        <f t="shared" ca="1" si="386"/>
        <v>0.1702161295223501</v>
      </c>
      <c r="F854" s="304">
        <f t="shared" ca="1" si="387"/>
        <v>0.67702548253894523</v>
      </c>
      <c r="G854" s="306">
        <f t="shared" ca="1" si="388"/>
        <v>8.2873623554530393</v>
      </c>
      <c r="H854" s="307">
        <f t="shared" ca="1" si="389"/>
        <v>-126.22160567406827</v>
      </c>
      <c r="I854" s="304">
        <f t="shared" ca="1" si="390"/>
        <v>126.49337577023772</v>
      </c>
      <c r="J854" s="306">
        <f t="shared" ca="1" si="391"/>
        <v>1912.6142538122574</v>
      </c>
      <c r="K854" s="307">
        <f t="shared" ca="1" si="392"/>
        <v>-2.6585766144123144</v>
      </c>
      <c r="L854" s="304">
        <f t="shared" ca="1" si="377"/>
        <v>1912.6161015518594</v>
      </c>
      <c r="M854" s="306">
        <f t="shared" ca="1" si="393"/>
        <v>-1.5052331894146289</v>
      </c>
      <c r="N854" s="304">
        <f t="shared" ca="1" si="394"/>
        <v>-86.243508936474257</v>
      </c>
      <c r="P854" s="310">
        <f t="shared" ca="1" si="395"/>
        <v>23</v>
      </c>
      <c r="Q854" s="304">
        <f t="shared" ca="1" si="396"/>
        <v>0</v>
      </c>
      <c r="R854" s="306">
        <f t="shared" ca="1" si="397"/>
        <v>0</v>
      </c>
      <c r="S854" s="307">
        <f t="shared" ca="1" si="398"/>
        <v>4.2939999999999809</v>
      </c>
      <c r="T854" s="304">
        <f t="shared" ca="1" si="378"/>
        <v>42.124139999999812</v>
      </c>
      <c r="U854" s="311">
        <f t="shared" ca="1" si="379"/>
        <v>0</v>
      </c>
      <c r="V854" s="306">
        <f t="shared" ca="1" si="380"/>
        <v>1.2253257189327025</v>
      </c>
      <c r="W854" s="304">
        <f t="shared" ca="1" si="381"/>
        <v>42.947361257140017</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-0.21278209298963091</v>
      </c>
      <c r="AH854" s="304">
        <f t="shared" ca="1" si="405"/>
        <v>-10.00170505290151</v>
      </c>
    </row>
    <row r="855" spans="1:34" x14ac:dyDescent="0.2">
      <c r="A855" s="347">
        <f t="shared" ca="1" si="383"/>
        <v>1E-4</v>
      </c>
      <c r="B855" s="304">
        <f t="shared" ca="1" si="384"/>
        <v>51.319500000001071</v>
      </c>
      <c r="D855" s="306">
        <f t="shared" ca="1" si="385"/>
        <v>-0.65527408196099979</v>
      </c>
      <c r="E855" s="307">
        <f t="shared" ca="1" si="386"/>
        <v>0.17022570200466447</v>
      </c>
      <c r="F855" s="304">
        <f t="shared" ca="1" si="387"/>
        <v>0.67702356835845223</v>
      </c>
      <c r="G855" s="306">
        <f t="shared" ca="1" si="388"/>
        <v>8.2872968280448429</v>
      </c>
      <c r="H855" s="307">
        <f t="shared" ca="1" si="389"/>
        <v>-126.22158865149807</v>
      </c>
      <c r="I855" s="304">
        <f t="shared" ca="1" si="390"/>
        <v>126.49335449115146</v>
      </c>
      <c r="J855" s="306">
        <f t="shared" ca="1" si="391"/>
        <v>1912.6142538122574</v>
      </c>
      <c r="K855" s="307">
        <f t="shared" ca="1" si="392"/>
        <v>-2.6711987741285927</v>
      </c>
      <c r="L855" s="304">
        <f t="shared" ca="1" si="377"/>
        <v>1912.6161191385763</v>
      </c>
      <c r="M855" s="306">
        <f t="shared" ca="1" si="393"/>
        <v>-1.505233697515387</v>
      </c>
      <c r="N855" s="304">
        <f t="shared" ca="1" si="394"/>
        <v>-86.243538048503268</v>
      </c>
      <c r="P855" s="310">
        <f t="shared" ca="1" si="395"/>
        <v>23</v>
      </c>
      <c r="Q855" s="304">
        <f t="shared" ca="1" si="396"/>
        <v>0</v>
      </c>
      <c r="R855" s="306">
        <f t="shared" ca="1" si="397"/>
        <v>0</v>
      </c>
      <c r="S855" s="307">
        <f t="shared" ca="1" si="398"/>
        <v>4.2939999999999809</v>
      </c>
      <c r="T855" s="304">
        <f t="shared" ca="1" si="378"/>
        <v>42.124139999999812</v>
      </c>
      <c r="U855" s="311">
        <f t="shared" ca="1" si="379"/>
        <v>0</v>
      </c>
      <c r="V855" s="306">
        <f t="shared" ca="1" si="380"/>
        <v>1.225327265559399</v>
      </c>
      <c r="W855" s="304">
        <f t="shared" ca="1" si="381"/>
        <v>42.947401016541619</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-0.21279102584994902</v>
      </c>
      <c r="AH855" s="304">
        <f t="shared" ca="1" si="405"/>
        <v>-10.001714312328879</v>
      </c>
    </row>
    <row r="856" spans="1:34" x14ac:dyDescent="0.2">
      <c r="A856" s="347">
        <f t="shared" ca="1" si="383"/>
        <v>1E-4</v>
      </c>
      <c r="B856" s="304">
        <f t="shared" ca="1" si="384"/>
        <v>51.319600000001074</v>
      </c>
      <c r="D856" s="306">
        <f t="shared" ca="1" si="385"/>
        <v>-0.65526961762941249</v>
      </c>
      <c r="E856" s="307">
        <f t="shared" ca="1" si="386"/>
        <v>0.17023527434782793</v>
      </c>
      <c r="F856" s="304">
        <f t="shared" ca="1" si="387"/>
        <v>0.67702165432168915</v>
      </c>
      <c r="G856" s="306">
        <f t="shared" ca="1" si="388"/>
        <v>8.2872313010830805</v>
      </c>
      <c r="H856" s="307">
        <f t="shared" ca="1" si="389"/>
        <v>-126.22157162797063</v>
      </c>
      <c r="I856" s="304">
        <f t="shared" ca="1" si="390"/>
        <v>126.49333321117193</v>
      </c>
      <c r="J856" s="306">
        <f t="shared" ca="1" si="391"/>
        <v>1912.6142538122574</v>
      </c>
      <c r="K856" s="307">
        <f t="shared" ca="1" si="392"/>
        <v>-2.6838209321425661</v>
      </c>
      <c r="L856" s="304">
        <f t="shared" ca="1" si="377"/>
        <v>1912.6161368085895</v>
      </c>
      <c r="M856" s="306">
        <f t="shared" ca="1" si="393"/>
        <v>-1.5052342056122987</v>
      </c>
      <c r="N856" s="304">
        <f t="shared" ca="1" si="394"/>
        <v>-86.243567160311883</v>
      </c>
      <c r="P856" s="310">
        <f t="shared" ca="1" si="395"/>
        <v>23</v>
      </c>
      <c r="Q856" s="304">
        <f t="shared" ca="1" si="396"/>
        <v>0</v>
      </c>
      <c r="R856" s="306">
        <f t="shared" ca="1" si="397"/>
        <v>0</v>
      </c>
      <c r="S856" s="307">
        <f t="shared" ca="1" si="398"/>
        <v>4.2939999999999809</v>
      </c>
      <c r="T856" s="304">
        <f t="shared" ca="1" si="378"/>
        <v>42.124139999999812</v>
      </c>
      <c r="U856" s="311">
        <f t="shared" ca="1" si="379"/>
        <v>0</v>
      </c>
      <c r="V856" s="306">
        <f t="shared" ca="1" si="380"/>
        <v>1.2253288121878392</v>
      </c>
      <c r="W856" s="304">
        <f t="shared" ca="1" si="381"/>
        <v>42.947440775363717</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-0.21279995858030709</v>
      </c>
      <c r="AH856" s="304">
        <f t="shared" ca="1" si="405"/>
        <v>-10.001723571621287</v>
      </c>
    </row>
    <row r="857" spans="1:34" x14ac:dyDescent="0.2">
      <c r="A857" s="347">
        <f t="shared" ca="1" si="383"/>
        <v>1E-4</v>
      </c>
      <c r="B857" s="304">
        <f t="shared" ca="1" si="384"/>
        <v>51.319700000001077</v>
      </c>
      <c r="D857" s="306">
        <f t="shared" ca="1" si="385"/>
        <v>-0.65526515331781399</v>
      </c>
      <c r="E857" s="307">
        <f t="shared" ca="1" si="386"/>
        <v>0.17024484655184402</v>
      </c>
      <c r="F857" s="304">
        <f t="shared" ca="1" si="387"/>
        <v>0.67701974042865187</v>
      </c>
      <c r="G857" s="306">
        <f t="shared" ca="1" si="388"/>
        <v>8.2871657745677485</v>
      </c>
      <c r="H857" s="307">
        <f t="shared" ca="1" si="389"/>
        <v>-126.22155460348598</v>
      </c>
      <c r="I857" s="304">
        <f t="shared" ca="1" si="390"/>
        <v>126.49331193029914</v>
      </c>
      <c r="J857" s="306">
        <f t="shared" ca="1" si="391"/>
        <v>1912.6142538122574</v>
      </c>
      <c r="K857" s="307">
        <f t="shared" ca="1" si="392"/>
        <v>-2.696443088454139</v>
      </c>
      <c r="L857" s="304">
        <f t="shared" ca="1" si="377"/>
        <v>1912.6161545618993</v>
      </c>
      <c r="M857" s="306">
        <f t="shared" ca="1" si="393"/>
        <v>-1.5052347137053639</v>
      </c>
      <c r="N857" s="304">
        <f t="shared" ca="1" si="394"/>
        <v>-86.243596271900117</v>
      </c>
      <c r="P857" s="310">
        <f t="shared" ca="1" si="395"/>
        <v>23</v>
      </c>
      <c r="Q857" s="304">
        <f t="shared" ca="1" si="396"/>
        <v>0</v>
      </c>
      <c r="R857" s="306">
        <f t="shared" ca="1" si="397"/>
        <v>0</v>
      </c>
      <c r="S857" s="307">
        <f t="shared" ca="1" si="398"/>
        <v>4.2939999999999809</v>
      </c>
      <c r="T857" s="304">
        <f t="shared" ca="1" si="378"/>
        <v>42.124139999999812</v>
      </c>
      <c r="U857" s="311">
        <f t="shared" ca="1" si="379"/>
        <v>0</v>
      </c>
      <c r="V857" s="306">
        <f t="shared" ca="1" si="380"/>
        <v>1.2253303588180233</v>
      </c>
      <c r="W857" s="304">
        <f t="shared" ca="1" si="381"/>
        <v>42.947480533606338</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-0.21280889118070512</v>
      </c>
      <c r="AH857" s="304">
        <f t="shared" ca="1" si="405"/>
        <v>-10.001732830778739</v>
      </c>
    </row>
    <row r="858" spans="1:34" x14ac:dyDescent="0.2">
      <c r="A858" s="347">
        <f t="shared" ca="1" si="383"/>
        <v>1E-4</v>
      </c>
      <c r="B858" s="304">
        <f t="shared" ca="1" si="384"/>
        <v>51.319800000001081</v>
      </c>
      <c r="D858" s="306">
        <f t="shared" ca="1" si="385"/>
        <v>-0.65526068902620505</v>
      </c>
      <c r="E858" s="307">
        <f t="shared" ca="1" si="386"/>
        <v>0.17025441861671986</v>
      </c>
      <c r="F858" s="304">
        <f t="shared" ca="1" si="387"/>
        <v>0.67701782667933808</v>
      </c>
      <c r="G858" s="306">
        <f t="shared" ca="1" si="388"/>
        <v>8.2871002484988452</v>
      </c>
      <c r="H858" s="307">
        <f t="shared" ca="1" si="389"/>
        <v>-126.22153757804412</v>
      </c>
      <c r="I858" s="304">
        <f t="shared" ca="1" si="390"/>
        <v>126.4932906485331</v>
      </c>
      <c r="J858" s="306">
        <f t="shared" ca="1" si="391"/>
        <v>1912.6142538122574</v>
      </c>
      <c r="K858" s="307">
        <f t="shared" ca="1" si="392"/>
        <v>-2.7090652430632156</v>
      </c>
      <c r="L858" s="304">
        <f t="shared" ca="1" si="377"/>
        <v>1912.6161723985053</v>
      </c>
      <c r="M858" s="306">
        <f t="shared" ca="1" si="393"/>
        <v>-1.5052352217945824</v>
      </c>
      <c r="N858" s="304">
        <f t="shared" ca="1" si="394"/>
        <v>-86.243625383267954</v>
      </c>
      <c r="P858" s="310">
        <f t="shared" ca="1" si="395"/>
        <v>23</v>
      </c>
      <c r="Q858" s="304">
        <f t="shared" ca="1" si="396"/>
        <v>0</v>
      </c>
      <c r="R858" s="306">
        <f t="shared" ca="1" si="397"/>
        <v>0</v>
      </c>
      <c r="S858" s="307">
        <f t="shared" ca="1" si="398"/>
        <v>4.2939999999999809</v>
      </c>
      <c r="T858" s="304">
        <f t="shared" ca="1" si="378"/>
        <v>42.124139999999812</v>
      </c>
      <c r="U858" s="311">
        <f t="shared" ca="1" si="379"/>
        <v>0</v>
      </c>
      <c r="V858" s="306">
        <f t="shared" ca="1" si="380"/>
        <v>1.2253319054499514</v>
      </c>
      <c r="W858" s="304">
        <f t="shared" ca="1" si="381"/>
        <v>42.947520291269463</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-0.21281782365115376</v>
      </c>
      <c r="AH858" s="304">
        <f t="shared" ca="1" si="405"/>
        <v>-10.00174208980124</v>
      </c>
    </row>
    <row r="859" spans="1:34" x14ac:dyDescent="0.2">
      <c r="A859" s="347">
        <f t="shared" ca="1" si="383"/>
        <v>1E-4</v>
      </c>
      <c r="B859" s="304">
        <f t="shared" ca="1" si="384"/>
        <v>51.319900000001084</v>
      </c>
      <c r="D859" s="306">
        <f t="shared" ca="1" si="385"/>
        <v>-0.65525622475458789</v>
      </c>
      <c r="E859" s="307">
        <f t="shared" ca="1" si="386"/>
        <v>0.17026399054245012</v>
      </c>
      <c r="F859" s="304">
        <f t="shared" ca="1" si="387"/>
        <v>0.67701591307374342</v>
      </c>
      <c r="G859" s="306">
        <f t="shared" ca="1" si="388"/>
        <v>8.2870347228763706</v>
      </c>
      <c r="H859" s="307">
        <f t="shared" ca="1" si="389"/>
        <v>-126.22152055164507</v>
      </c>
      <c r="I859" s="304">
        <f t="shared" ca="1" si="390"/>
        <v>126.49326936587384</v>
      </c>
      <c r="J859" s="306">
        <f t="shared" ca="1" si="391"/>
        <v>1912.6142538122574</v>
      </c>
      <c r="K859" s="307">
        <f t="shared" ca="1" si="392"/>
        <v>-2.7216873959696999</v>
      </c>
      <c r="L859" s="304">
        <f t="shared" ca="1" si="377"/>
        <v>1912.6161903184077</v>
      </c>
      <c r="M859" s="306">
        <f t="shared" ca="1" si="393"/>
        <v>-1.5052357298799546</v>
      </c>
      <c r="N859" s="304">
        <f t="shared" ca="1" si="394"/>
        <v>-86.243654494415424</v>
      </c>
      <c r="P859" s="310">
        <f t="shared" ca="1" si="395"/>
        <v>23</v>
      </c>
      <c r="Q859" s="304">
        <f t="shared" ca="1" si="396"/>
        <v>0</v>
      </c>
      <c r="R859" s="306">
        <f t="shared" ca="1" si="397"/>
        <v>0</v>
      </c>
      <c r="S859" s="307">
        <f t="shared" ca="1" si="398"/>
        <v>4.2939999999999809</v>
      </c>
      <c r="T859" s="304">
        <f t="shared" ca="1" si="378"/>
        <v>42.124139999999812</v>
      </c>
      <c r="U859" s="311">
        <f t="shared" ca="1" si="379"/>
        <v>0</v>
      </c>
      <c r="V859" s="306">
        <f t="shared" ca="1" si="380"/>
        <v>1.225333452083623</v>
      </c>
      <c r="W859" s="304">
        <f t="shared" ca="1" si="381"/>
        <v>42.947560048353111</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-0.21282675599164769</v>
      </c>
      <c r="AH859" s="304">
        <f t="shared" ca="1" si="405"/>
        <v>-10.001751348688787</v>
      </c>
    </row>
    <row r="860" spans="1:34" x14ac:dyDescent="0.2">
      <c r="A860" s="347">
        <f t="shared" ca="1" si="383"/>
        <v>1E-4</v>
      </c>
      <c r="B860" s="304">
        <f t="shared" ca="1" si="384"/>
        <v>51.320000000001087</v>
      </c>
      <c r="D860" s="306">
        <f t="shared" ca="1" si="385"/>
        <v>-0.65525176050295886</v>
      </c>
      <c r="E860" s="307">
        <f t="shared" ca="1" si="386"/>
        <v>0.17027356232904012</v>
      </c>
      <c r="F860" s="304">
        <f t="shared" ca="1" si="387"/>
        <v>0.67701399961186071</v>
      </c>
      <c r="G860" s="306">
        <f t="shared" ca="1" si="388"/>
        <v>8.286969197700321</v>
      </c>
      <c r="H860" s="307">
        <f t="shared" ca="1" si="389"/>
        <v>-126.22150352428883</v>
      </c>
      <c r="I860" s="304">
        <f t="shared" ca="1" si="390"/>
        <v>126.49324808232134</v>
      </c>
      <c r="J860" s="306">
        <f t="shared" ca="1" si="391"/>
        <v>1912.6142538122574</v>
      </c>
      <c r="K860" s="307">
        <f t="shared" ca="1" si="392"/>
        <v>-2.7343095471734964</v>
      </c>
      <c r="L860" s="304">
        <f t="shared" ca="1" si="377"/>
        <v>1912.6162083216061</v>
      </c>
      <c r="M860" s="306">
        <f t="shared" ca="1" si="393"/>
        <v>-1.5052362379614803</v>
      </c>
      <c r="N860" s="304">
        <f t="shared" ca="1" si="394"/>
        <v>-86.243683605342497</v>
      </c>
      <c r="P860" s="310">
        <f t="shared" ca="1" si="395"/>
        <v>23</v>
      </c>
      <c r="Q860" s="304">
        <f t="shared" ca="1" si="396"/>
        <v>0</v>
      </c>
      <c r="R860" s="306">
        <f t="shared" ca="1" si="397"/>
        <v>0</v>
      </c>
      <c r="S860" s="307">
        <f t="shared" ca="1" si="398"/>
        <v>4.2939999999999809</v>
      </c>
      <c r="T860" s="304">
        <f t="shared" ca="1" si="378"/>
        <v>42.124139999999812</v>
      </c>
      <c r="U860" s="311">
        <f t="shared" ca="1" si="379"/>
        <v>0</v>
      </c>
      <c r="V860" s="306">
        <f t="shared" ca="1" si="380"/>
        <v>1.2253349987190387</v>
      </c>
      <c r="W860" s="304">
        <f t="shared" ca="1" si="381"/>
        <v>42.94759980485729</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-0.21283568820219045</v>
      </c>
      <c r="AH860" s="304">
        <f t="shared" ca="1" si="405"/>
        <v>-10.001760607441383</v>
      </c>
    </row>
    <row r="861" spans="1:34" x14ac:dyDescent="0.2">
      <c r="A861" s="347">
        <f t="shared" ca="1" si="383"/>
        <v>1E-4</v>
      </c>
      <c r="B861" s="304">
        <f t="shared" ca="1" si="384"/>
        <v>51.320100000001091</v>
      </c>
      <c r="D861" s="306">
        <f t="shared" ca="1" si="385"/>
        <v>-0.65524729627132039</v>
      </c>
      <c r="E861" s="307">
        <f t="shared" ca="1" si="386"/>
        <v>0.17028313397649164</v>
      </c>
      <c r="F861" s="304">
        <f t="shared" ca="1" si="387"/>
        <v>0.67701208629368748</v>
      </c>
      <c r="G861" s="306">
        <f t="shared" ca="1" si="388"/>
        <v>8.2869036729706931</v>
      </c>
      <c r="H861" s="307">
        <f t="shared" ca="1" si="389"/>
        <v>-126.22148649597544</v>
      </c>
      <c r="I861" s="304">
        <f t="shared" ca="1" si="390"/>
        <v>126.49322679787565</v>
      </c>
      <c r="J861" s="306">
        <f t="shared" ca="1" si="391"/>
        <v>1912.6142538122574</v>
      </c>
      <c r="K861" s="307">
        <f t="shared" ca="1" si="392"/>
        <v>-2.7469316966745096</v>
      </c>
      <c r="L861" s="304">
        <f t="shared" ca="1" si="377"/>
        <v>1912.6162264081011</v>
      </c>
      <c r="M861" s="306">
        <f t="shared" ca="1" si="393"/>
        <v>-1.5052367460391596</v>
      </c>
      <c r="N861" s="304">
        <f t="shared" ca="1" si="394"/>
        <v>-86.243712716049174</v>
      </c>
      <c r="P861" s="310">
        <f t="shared" ca="1" si="395"/>
        <v>23</v>
      </c>
      <c r="Q861" s="304">
        <f t="shared" ca="1" si="396"/>
        <v>0</v>
      </c>
      <c r="R861" s="306">
        <f t="shared" ca="1" si="397"/>
        <v>0</v>
      </c>
      <c r="S861" s="307">
        <f t="shared" ca="1" si="398"/>
        <v>4.2939999999999809</v>
      </c>
      <c r="T861" s="304">
        <f t="shared" ca="1" si="378"/>
        <v>42.124139999999812</v>
      </c>
      <c r="U861" s="311">
        <f t="shared" ca="1" si="379"/>
        <v>0</v>
      </c>
      <c r="V861" s="306">
        <f t="shared" ca="1" si="380"/>
        <v>1.225336545356198</v>
      </c>
      <c r="W861" s="304">
        <f t="shared" ca="1" si="381"/>
        <v>42.947639560782001</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-0.21284462028278206</v>
      </c>
      <c r="AH861" s="304">
        <f t="shared" ca="1" si="405"/>
        <v>-10.001769866059032</v>
      </c>
    </row>
    <row r="862" spans="1:34" x14ac:dyDescent="0.2">
      <c r="A862" s="347">
        <f t="shared" ca="1" si="383"/>
        <v>1E-4</v>
      </c>
      <c r="B862" s="304">
        <f t="shared" ca="1" si="384"/>
        <v>51.320200000001094</v>
      </c>
      <c r="D862" s="306">
        <f t="shared" ca="1" si="385"/>
        <v>-0.65524283205967271</v>
      </c>
      <c r="E862" s="307">
        <f t="shared" ca="1" si="386"/>
        <v>0.17029270548480291</v>
      </c>
      <c r="F862" s="304">
        <f t="shared" ca="1" si="387"/>
        <v>0.67701017311921852</v>
      </c>
      <c r="G862" s="306">
        <f t="shared" ca="1" si="388"/>
        <v>8.2868381486874867</v>
      </c>
      <c r="H862" s="307">
        <f t="shared" ca="1" si="389"/>
        <v>-126.22146946670489</v>
      </c>
      <c r="I862" s="304">
        <f t="shared" ca="1" si="390"/>
        <v>126.49320551253675</v>
      </c>
      <c r="J862" s="306">
        <f t="shared" ca="1" si="391"/>
        <v>1912.6142538122574</v>
      </c>
      <c r="K862" s="307">
        <f t="shared" ca="1" si="392"/>
        <v>-2.7595538444726437</v>
      </c>
      <c r="L862" s="304">
        <f t="shared" ca="1" si="377"/>
        <v>1912.6162445778918</v>
      </c>
      <c r="M862" s="306">
        <f t="shared" ca="1" si="393"/>
        <v>-1.5052372541129926</v>
      </c>
      <c r="N862" s="304">
        <f t="shared" ca="1" si="394"/>
        <v>-86.243741826535498</v>
      </c>
      <c r="P862" s="310">
        <f t="shared" ca="1" si="395"/>
        <v>23</v>
      </c>
      <c r="Q862" s="304">
        <f t="shared" ca="1" si="396"/>
        <v>0</v>
      </c>
      <c r="R862" s="306">
        <f t="shared" ca="1" si="397"/>
        <v>0</v>
      </c>
      <c r="S862" s="307">
        <f t="shared" ca="1" si="398"/>
        <v>4.2939999999999809</v>
      </c>
      <c r="T862" s="304">
        <f t="shared" ca="1" si="378"/>
        <v>42.124139999999812</v>
      </c>
      <c r="U862" s="311">
        <f t="shared" ca="1" si="379"/>
        <v>0</v>
      </c>
      <c r="V862" s="306">
        <f t="shared" ca="1" si="380"/>
        <v>1.2253380919951014</v>
      </c>
      <c r="W862" s="304">
        <f t="shared" ca="1" si="381"/>
        <v>42.94767931612725</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-0.21285355223342606</v>
      </c>
      <c r="AH862" s="304">
        <f t="shared" ca="1" si="405"/>
        <v>-10.001779124541731</v>
      </c>
    </row>
    <row r="863" spans="1:34" x14ac:dyDescent="0.2">
      <c r="A863" s="347">
        <f t="shared" ca="1" si="383"/>
        <v>1E-4</v>
      </c>
      <c r="B863" s="304">
        <f t="shared" ca="1" si="384"/>
        <v>51.320300000001097</v>
      </c>
      <c r="D863" s="306">
        <f t="shared" ca="1" si="385"/>
        <v>-0.65523836786801426</v>
      </c>
      <c r="E863" s="307">
        <f t="shared" ca="1" si="386"/>
        <v>0.17030227685397747</v>
      </c>
      <c r="F863" s="304">
        <f t="shared" ca="1" si="387"/>
        <v>0.67700826008844817</v>
      </c>
      <c r="G863" s="306">
        <f t="shared" ca="1" si="388"/>
        <v>8.2867726248507001</v>
      </c>
      <c r="H863" s="307">
        <f t="shared" ca="1" si="389"/>
        <v>-126.22145243647721</v>
      </c>
      <c r="I863" s="304">
        <f t="shared" ca="1" si="390"/>
        <v>126.49318422630468</v>
      </c>
      <c r="J863" s="306">
        <f t="shared" ca="1" si="391"/>
        <v>1912.6142538122574</v>
      </c>
      <c r="K863" s="307">
        <f t="shared" ca="1" si="392"/>
        <v>-2.7721759905678027</v>
      </c>
      <c r="L863" s="304">
        <f t="shared" ca="1" si="377"/>
        <v>1912.6162628309789</v>
      </c>
      <c r="M863" s="306">
        <f t="shared" ca="1" si="393"/>
        <v>-1.5052377621829791</v>
      </c>
      <c r="N863" s="304">
        <f t="shared" ca="1" si="394"/>
        <v>-86.243770936801411</v>
      </c>
      <c r="P863" s="310">
        <f t="shared" ca="1" si="395"/>
        <v>23</v>
      </c>
      <c r="Q863" s="304">
        <f t="shared" ca="1" si="396"/>
        <v>0</v>
      </c>
      <c r="R863" s="306">
        <f t="shared" ca="1" si="397"/>
        <v>0</v>
      </c>
      <c r="S863" s="307">
        <f t="shared" ca="1" si="398"/>
        <v>4.2939999999999809</v>
      </c>
      <c r="T863" s="304">
        <f t="shared" ca="1" si="378"/>
        <v>42.124139999999812</v>
      </c>
      <c r="U863" s="311">
        <f t="shared" ca="1" si="379"/>
        <v>0</v>
      </c>
      <c r="V863" s="306">
        <f t="shared" ca="1" si="380"/>
        <v>1.2253396386357482</v>
      </c>
      <c r="W863" s="304">
        <f t="shared" ca="1" si="381"/>
        <v>42.947719070893051</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-0.21286248405412067</v>
      </c>
      <c r="AH863" s="304">
        <f t="shared" ca="1" si="405"/>
        <v>-10.001788382889483</v>
      </c>
    </row>
    <row r="864" spans="1:34" x14ac:dyDescent="0.2">
      <c r="A864" s="347">
        <f t="shared" ca="1" si="383"/>
        <v>1E-4</v>
      </c>
      <c r="B864" s="304">
        <f t="shared" ca="1" si="384"/>
        <v>51.320400000001101</v>
      </c>
      <c r="D864" s="306">
        <f t="shared" ca="1" si="385"/>
        <v>-0.65523390369634771</v>
      </c>
      <c r="E864" s="307">
        <f t="shared" ca="1" si="386"/>
        <v>0.17031184808401711</v>
      </c>
      <c r="F864" s="304">
        <f t="shared" ca="1" si="387"/>
        <v>0.67700634720137443</v>
      </c>
      <c r="G864" s="306">
        <f t="shared" ca="1" si="388"/>
        <v>8.2867071014603297</v>
      </c>
      <c r="H864" s="307">
        <f t="shared" ca="1" si="389"/>
        <v>-126.2214354052924</v>
      </c>
      <c r="I864" s="304">
        <f t="shared" ca="1" si="390"/>
        <v>126.49316293917943</v>
      </c>
      <c r="J864" s="306">
        <f t="shared" ca="1" si="391"/>
        <v>1912.6142538122574</v>
      </c>
      <c r="K864" s="307">
        <f t="shared" ca="1" si="392"/>
        <v>-2.7847981349598911</v>
      </c>
      <c r="L864" s="304">
        <f t="shared" ca="1" si="377"/>
        <v>1912.6162811673623</v>
      </c>
      <c r="M864" s="306">
        <f t="shared" ca="1" si="393"/>
        <v>-1.5052382702491196</v>
      </c>
      <c r="N864" s="304">
        <f t="shared" ca="1" si="394"/>
        <v>-86.243800046846985</v>
      </c>
      <c r="P864" s="310">
        <f t="shared" ca="1" si="395"/>
        <v>23</v>
      </c>
      <c r="Q864" s="304">
        <f t="shared" ca="1" si="396"/>
        <v>0</v>
      </c>
      <c r="R864" s="306">
        <f t="shared" ca="1" si="397"/>
        <v>0</v>
      </c>
      <c r="S864" s="307">
        <f t="shared" ca="1" si="398"/>
        <v>4.2939999999999809</v>
      </c>
      <c r="T864" s="304">
        <f t="shared" ca="1" si="378"/>
        <v>42.124139999999812</v>
      </c>
      <c r="U864" s="311">
        <f t="shared" ca="1" si="379"/>
        <v>0</v>
      </c>
      <c r="V864" s="306">
        <f t="shared" ca="1" si="380"/>
        <v>1.2253411852781388</v>
      </c>
      <c r="W864" s="304">
        <f t="shared" ca="1" si="381"/>
        <v>42.947758825079383</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-0.21287141574487123</v>
      </c>
      <c r="AH864" s="304">
        <f t="shared" ca="1" si="405"/>
        <v>-10.001797641102291</v>
      </c>
    </row>
    <row r="865" spans="1:34" x14ac:dyDescent="0.2">
      <c r="A865" s="347">
        <f t="shared" ca="1" si="383"/>
        <v>1E-4</v>
      </c>
      <c r="B865" s="304">
        <f t="shared" ca="1" si="384"/>
        <v>51.320500000001104</v>
      </c>
      <c r="D865" s="306">
        <f t="shared" ca="1" si="385"/>
        <v>-0.65522943954466883</v>
      </c>
      <c r="E865" s="307">
        <f t="shared" ca="1" si="386"/>
        <v>0.17032141917491828</v>
      </c>
      <c r="F865" s="304">
        <f t="shared" ca="1" si="387"/>
        <v>0.67700443445798719</v>
      </c>
      <c r="G865" s="306">
        <f t="shared" ca="1" si="388"/>
        <v>8.2866415785163756</v>
      </c>
      <c r="H865" s="307">
        <f t="shared" ca="1" si="389"/>
        <v>-126.22141837315048</v>
      </c>
      <c r="I865" s="304">
        <f t="shared" ca="1" si="390"/>
        <v>126.49314165116103</v>
      </c>
      <c r="J865" s="306">
        <f t="shared" ca="1" si="391"/>
        <v>1912.6142538122574</v>
      </c>
      <c r="K865" s="307">
        <f t="shared" ca="1" si="392"/>
        <v>-2.7974202776488135</v>
      </c>
      <c r="L865" s="304">
        <f t="shared" ca="1" si="377"/>
        <v>1912.6162995870416</v>
      </c>
      <c r="M865" s="306">
        <f t="shared" ca="1" si="393"/>
        <v>-1.5052387783114136</v>
      </c>
      <c r="N865" s="304">
        <f t="shared" ca="1" si="394"/>
        <v>-86.243829156672163</v>
      </c>
      <c r="P865" s="310">
        <f t="shared" ca="1" si="395"/>
        <v>23</v>
      </c>
      <c r="Q865" s="304">
        <f t="shared" ca="1" si="396"/>
        <v>0</v>
      </c>
      <c r="R865" s="306">
        <f t="shared" ca="1" si="397"/>
        <v>0</v>
      </c>
      <c r="S865" s="307">
        <f t="shared" ca="1" si="398"/>
        <v>4.2939999999999809</v>
      </c>
      <c r="T865" s="304">
        <f t="shared" ca="1" si="378"/>
        <v>42.124139999999812</v>
      </c>
      <c r="U865" s="311">
        <f t="shared" ca="1" si="379"/>
        <v>0</v>
      </c>
      <c r="V865" s="306">
        <f t="shared" ca="1" si="380"/>
        <v>1.2253427319222736</v>
      </c>
      <c r="W865" s="304">
        <f t="shared" ca="1" si="381"/>
        <v>42.947798578686303</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-0.2128803473056724</v>
      </c>
      <c r="AH865" s="304">
        <f t="shared" ca="1" si="405"/>
        <v>-10.001806899180153</v>
      </c>
    </row>
    <row r="866" spans="1:34" x14ac:dyDescent="0.2">
      <c r="A866" s="347">
        <f t="shared" ca="1" si="383"/>
        <v>1E-4</v>
      </c>
      <c r="B866" s="304">
        <f t="shared" ca="1" si="384"/>
        <v>51.320600000001107</v>
      </c>
      <c r="D866" s="306">
        <f t="shared" ca="1" si="385"/>
        <v>-0.65522497541298275</v>
      </c>
      <c r="E866" s="307">
        <f t="shared" ca="1" si="386"/>
        <v>0.17033099012669517</v>
      </c>
      <c r="F866" s="304">
        <f t="shared" ca="1" si="387"/>
        <v>0.6770025218582898</v>
      </c>
      <c r="G866" s="306">
        <f t="shared" ca="1" si="388"/>
        <v>8.2865760560188342</v>
      </c>
      <c r="H866" s="307">
        <f t="shared" ca="1" si="389"/>
        <v>-126.22140134005147</v>
      </c>
      <c r="I866" s="304">
        <f t="shared" ca="1" si="390"/>
        <v>126.49312036224947</v>
      </c>
      <c r="J866" s="306">
        <f t="shared" ca="1" si="391"/>
        <v>1912.6142538122574</v>
      </c>
      <c r="K866" s="307">
        <f t="shared" ca="1" si="392"/>
        <v>-2.8100424186344735</v>
      </c>
      <c r="L866" s="304">
        <f t="shared" ca="1" si="377"/>
        <v>1912.6163180900169</v>
      </c>
      <c r="M866" s="306">
        <f t="shared" ca="1" si="393"/>
        <v>-1.5052392863698614</v>
      </c>
      <c r="N866" s="304">
        <f t="shared" ca="1" si="394"/>
        <v>-86.243858266276959</v>
      </c>
      <c r="P866" s="310">
        <f t="shared" ca="1" si="395"/>
        <v>23</v>
      </c>
      <c r="Q866" s="304">
        <f t="shared" ca="1" si="396"/>
        <v>0</v>
      </c>
      <c r="R866" s="306">
        <f t="shared" ca="1" si="397"/>
        <v>0</v>
      </c>
      <c r="S866" s="307">
        <f t="shared" ca="1" si="398"/>
        <v>4.2939999999999809</v>
      </c>
      <c r="T866" s="304">
        <f t="shared" ca="1" si="378"/>
        <v>42.124139999999812</v>
      </c>
      <c r="U866" s="311">
        <f t="shared" ca="1" si="379"/>
        <v>0</v>
      </c>
      <c r="V866" s="306">
        <f t="shared" ca="1" si="380"/>
        <v>1.2253442785681519</v>
      </c>
      <c r="W866" s="304">
        <f t="shared" ca="1" si="381"/>
        <v>42.947838331713768</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-0.21288927873653485</v>
      </c>
      <c r="AH866" s="304">
        <f t="shared" ca="1" si="405"/>
        <v>-10.001816157123077</v>
      </c>
    </row>
    <row r="867" spans="1:34" x14ac:dyDescent="0.2">
      <c r="A867" s="347">
        <f t="shared" ca="1" si="383"/>
        <v>1E-4</v>
      </c>
      <c r="B867" s="304">
        <f t="shared" ca="1" si="384"/>
        <v>51.320700000001111</v>
      </c>
      <c r="D867" s="306">
        <f t="shared" ca="1" si="385"/>
        <v>-0.65522051130128722</v>
      </c>
      <c r="E867" s="307">
        <f t="shared" ca="1" si="386"/>
        <v>0.17034056093933536</v>
      </c>
      <c r="F867" s="304">
        <f t="shared" ca="1" si="387"/>
        <v>0.67700060940227202</v>
      </c>
      <c r="G867" s="306">
        <f t="shared" ca="1" si="388"/>
        <v>8.2865105339677037</v>
      </c>
      <c r="H867" s="307">
        <f t="shared" ca="1" si="389"/>
        <v>-126.22138430599537</v>
      </c>
      <c r="I867" s="304">
        <f t="shared" ca="1" si="390"/>
        <v>126.49309907244479</v>
      </c>
      <c r="J867" s="306">
        <f t="shared" ca="1" si="391"/>
        <v>1912.6142538122574</v>
      </c>
      <c r="K867" s="307">
        <f t="shared" ca="1" si="392"/>
        <v>-2.822664557916776</v>
      </c>
      <c r="L867" s="304">
        <f t="shared" ca="1" si="377"/>
        <v>1912.616336676288</v>
      </c>
      <c r="M867" s="306">
        <f t="shared" ca="1" si="393"/>
        <v>-1.5052397944244631</v>
      </c>
      <c r="N867" s="304">
        <f t="shared" ca="1" si="394"/>
        <v>-86.243887375661402</v>
      </c>
      <c r="P867" s="310">
        <f t="shared" ca="1" si="395"/>
        <v>23</v>
      </c>
      <c r="Q867" s="304">
        <f t="shared" ca="1" si="396"/>
        <v>0</v>
      </c>
      <c r="R867" s="306">
        <f t="shared" ca="1" si="397"/>
        <v>0</v>
      </c>
      <c r="S867" s="307">
        <f t="shared" ca="1" si="398"/>
        <v>4.2939999999999809</v>
      </c>
      <c r="T867" s="304">
        <f t="shared" ca="1" si="378"/>
        <v>42.124139999999812</v>
      </c>
      <c r="U867" s="311">
        <f t="shared" ca="1" si="379"/>
        <v>0</v>
      </c>
      <c r="V867" s="306">
        <f t="shared" ca="1" si="380"/>
        <v>1.2253458252157738</v>
      </c>
      <c r="W867" s="304">
        <f t="shared" ca="1" si="381"/>
        <v>42.947878084161822</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-0.21289821003745324</v>
      </c>
      <c r="AH867" s="304">
        <f t="shared" ca="1" si="405"/>
        <v>-10.001825414931057</v>
      </c>
    </row>
    <row r="868" spans="1:34" x14ac:dyDescent="0.2">
      <c r="A868" s="347">
        <f t="shared" ca="1" si="383"/>
        <v>1E-4</v>
      </c>
      <c r="B868" s="304">
        <f t="shared" ca="1" si="384"/>
        <v>51.320800000001114</v>
      </c>
      <c r="D868" s="306">
        <f t="shared" ca="1" si="385"/>
        <v>-0.65521604720958104</v>
      </c>
      <c r="E868" s="307">
        <f t="shared" ca="1" si="386"/>
        <v>0.17035013161284951</v>
      </c>
      <c r="F868" s="304">
        <f t="shared" ca="1" si="387"/>
        <v>0.67699869708993021</v>
      </c>
      <c r="G868" s="306">
        <f t="shared" ca="1" si="388"/>
        <v>8.2864450123629823</v>
      </c>
      <c r="H868" s="307">
        <f t="shared" ca="1" si="389"/>
        <v>-126.22136727098221</v>
      </c>
      <c r="I868" s="304">
        <f t="shared" ca="1" si="390"/>
        <v>126.49307778174699</v>
      </c>
      <c r="J868" s="306">
        <f t="shared" ca="1" si="391"/>
        <v>1912.6142538122574</v>
      </c>
      <c r="K868" s="307">
        <f t="shared" ca="1" si="392"/>
        <v>-2.8352866954956246</v>
      </c>
      <c r="L868" s="304">
        <f t="shared" ca="1" si="377"/>
        <v>1912.6163553458555</v>
      </c>
      <c r="M868" s="306">
        <f t="shared" ca="1" si="393"/>
        <v>-1.5052403024752186</v>
      </c>
      <c r="N868" s="304">
        <f t="shared" ca="1" si="394"/>
        <v>-86.243916484825462</v>
      </c>
      <c r="P868" s="310">
        <f t="shared" ca="1" si="395"/>
        <v>23</v>
      </c>
      <c r="Q868" s="304">
        <f t="shared" ca="1" si="396"/>
        <v>0</v>
      </c>
      <c r="R868" s="306">
        <f t="shared" ca="1" si="397"/>
        <v>0</v>
      </c>
      <c r="S868" s="307">
        <f t="shared" ca="1" si="398"/>
        <v>4.2939999999999809</v>
      </c>
      <c r="T868" s="304">
        <f t="shared" ca="1" si="378"/>
        <v>42.124139999999812</v>
      </c>
      <c r="U868" s="311">
        <f t="shared" ca="1" si="379"/>
        <v>0</v>
      </c>
      <c r="V868" s="306">
        <f t="shared" ca="1" si="380"/>
        <v>1.2253473718651395</v>
      </c>
      <c r="W868" s="304">
        <f t="shared" ca="1" si="381"/>
        <v>42.947917836030435</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-0.2129071412084329</v>
      </c>
      <c r="AH868" s="304">
        <f t="shared" ca="1" si="405"/>
        <v>-10.001834672604101</v>
      </c>
    </row>
    <row r="869" spans="1:34" x14ac:dyDescent="0.2">
      <c r="A869" s="347">
        <f t="shared" ca="1" si="383"/>
        <v>1E-4</v>
      </c>
      <c r="B869" s="304">
        <f t="shared" ca="1" si="384"/>
        <v>51.320900000001117</v>
      </c>
      <c r="D869" s="306">
        <f t="shared" ca="1" si="385"/>
        <v>-0.65521158313786632</v>
      </c>
      <c r="E869" s="307">
        <f t="shared" ca="1" si="386"/>
        <v>0.17035970214723406</v>
      </c>
      <c r="F869" s="304">
        <f t="shared" ca="1" si="387"/>
        <v>0.67699678492126047</v>
      </c>
      <c r="G869" s="306">
        <f t="shared" ca="1" si="388"/>
        <v>8.2863794912046682</v>
      </c>
      <c r="H869" s="307">
        <f t="shared" ca="1" si="389"/>
        <v>-126.221350235012</v>
      </c>
      <c r="I869" s="304">
        <f t="shared" ca="1" si="390"/>
        <v>126.49305649015609</v>
      </c>
      <c r="J869" s="306">
        <f t="shared" ca="1" si="391"/>
        <v>1912.6142538122574</v>
      </c>
      <c r="K869" s="307">
        <f t="shared" ca="1" si="392"/>
        <v>-2.8479088313709244</v>
      </c>
      <c r="L869" s="304">
        <f t="shared" ca="1" si="377"/>
        <v>1912.6163740987186</v>
      </c>
      <c r="M869" s="306">
        <f t="shared" ca="1" si="393"/>
        <v>-1.5052408105221278</v>
      </c>
      <c r="N869" s="304">
        <f t="shared" ca="1" si="394"/>
        <v>-86.243945593769155</v>
      </c>
      <c r="P869" s="310">
        <f t="shared" ca="1" si="395"/>
        <v>23</v>
      </c>
      <c r="Q869" s="304">
        <f t="shared" ca="1" si="396"/>
        <v>0</v>
      </c>
      <c r="R869" s="306">
        <f t="shared" ca="1" si="397"/>
        <v>0</v>
      </c>
      <c r="S869" s="307">
        <f t="shared" ca="1" si="398"/>
        <v>4.2939999999999809</v>
      </c>
      <c r="T869" s="304">
        <f t="shared" ca="1" si="378"/>
        <v>42.124139999999812</v>
      </c>
      <c r="U869" s="311">
        <f t="shared" ca="1" si="379"/>
        <v>0</v>
      </c>
      <c r="V869" s="306">
        <f t="shared" ca="1" si="380"/>
        <v>1.2253489185162494</v>
      </c>
      <c r="W869" s="304">
        <f t="shared" ca="1" si="381"/>
        <v>42.947957587319664</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-0.21291607224947029</v>
      </c>
      <c r="AH869" s="304">
        <f t="shared" ca="1" si="405"/>
        <v>-10.001843930142204</v>
      </c>
    </row>
    <row r="870" spans="1:34" x14ac:dyDescent="0.2">
      <c r="A870" s="347">
        <f t="shared" ca="1" si="383"/>
        <v>1E-4</v>
      </c>
      <c r="B870" s="304">
        <f t="shared" ca="1" si="384"/>
        <v>51.321000000001121</v>
      </c>
      <c r="D870" s="306">
        <f t="shared" ca="1" si="385"/>
        <v>-0.65520711908614415</v>
      </c>
      <c r="E870" s="307">
        <f t="shared" ca="1" si="386"/>
        <v>0.17036927254249967</v>
      </c>
      <c r="F870" s="304">
        <f t="shared" ca="1" si="387"/>
        <v>0.67699487289626148</v>
      </c>
      <c r="G870" s="306">
        <f t="shared" ca="1" si="388"/>
        <v>8.2863139704927598</v>
      </c>
      <c r="H870" s="307">
        <f t="shared" ca="1" si="389"/>
        <v>-126.22133319808474</v>
      </c>
      <c r="I870" s="304">
        <f t="shared" ca="1" si="390"/>
        <v>126.4930351976721</v>
      </c>
      <c r="J870" s="306">
        <f t="shared" ca="1" si="391"/>
        <v>1912.6142538122574</v>
      </c>
      <c r="K870" s="307">
        <f t="shared" ca="1" si="392"/>
        <v>-2.8605309655425795</v>
      </c>
      <c r="L870" s="304">
        <f t="shared" ca="1" si="377"/>
        <v>1912.6163929348777</v>
      </c>
      <c r="M870" s="306">
        <f t="shared" ca="1" si="393"/>
        <v>-1.5052413185651909</v>
      </c>
      <c r="N870" s="304">
        <f t="shared" ca="1" si="394"/>
        <v>-86.243974702492494</v>
      </c>
      <c r="P870" s="310">
        <f t="shared" ca="1" si="395"/>
        <v>23</v>
      </c>
      <c r="Q870" s="304">
        <f t="shared" ca="1" si="396"/>
        <v>0</v>
      </c>
      <c r="R870" s="306">
        <f t="shared" ca="1" si="397"/>
        <v>0</v>
      </c>
      <c r="S870" s="307">
        <f t="shared" ca="1" si="398"/>
        <v>4.2939999999999809</v>
      </c>
      <c r="T870" s="304">
        <f t="shared" ca="1" si="378"/>
        <v>42.124139999999812</v>
      </c>
      <c r="U870" s="311">
        <f t="shared" ca="1" si="379"/>
        <v>0</v>
      </c>
      <c r="V870" s="306">
        <f t="shared" ca="1" si="380"/>
        <v>1.2253504651691025</v>
      </c>
      <c r="W870" s="304">
        <f t="shared" ca="1" si="381"/>
        <v>42.947997338029452</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-0.21292500316057783</v>
      </c>
      <c r="AH870" s="304">
        <f t="shared" ca="1" si="405"/>
        <v>-10.001853187545379</v>
      </c>
    </row>
    <row r="871" spans="1:34" x14ac:dyDescent="0.2">
      <c r="A871" s="347">
        <f t="shared" ca="1" si="383"/>
        <v>1E-4</v>
      </c>
      <c r="B871" s="304">
        <f t="shared" ca="1" si="384"/>
        <v>51.321100000001124</v>
      </c>
      <c r="D871" s="306">
        <f t="shared" ca="1" si="385"/>
        <v>-0.65520265505441178</v>
      </c>
      <c r="E871" s="307">
        <f t="shared" ca="1" si="386"/>
        <v>0.17037884279863036</v>
      </c>
      <c r="F871" s="304">
        <f t="shared" ca="1" si="387"/>
        <v>0.67699296101492146</v>
      </c>
      <c r="G871" s="306">
        <f t="shared" ca="1" si="388"/>
        <v>8.2862484502272551</v>
      </c>
      <c r="H871" s="307">
        <f t="shared" ca="1" si="389"/>
        <v>-126.22131616020046</v>
      </c>
      <c r="I871" s="304">
        <f t="shared" ca="1" si="390"/>
        <v>126.49301390429503</v>
      </c>
      <c r="J871" s="306">
        <f t="shared" ca="1" si="391"/>
        <v>1912.6142538122574</v>
      </c>
      <c r="K871" s="307">
        <f t="shared" ca="1" si="392"/>
        <v>-2.8731530980104938</v>
      </c>
      <c r="L871" s="304">
        <f t="shared" ca="1" si="377"/>
        <v>1912.6164118543327</v>
      </c>
      <c r="M871" s="306">
        <f t="shared" ca="1" si="393"/>
        <v>-1.5052418266044081</v>
      </c>
      <c r="N871" s="304">
        <f t="shared" ca="1" si="394"/>
        <v>-86.244003810995466</v>
      </c>
      <c r="P871" s="310">
        <f t="shared" ca="1" si="395"/>
        <v>23</v>
      </c>
      <c r="Q871" s="304">
        <f t="shared" ca="1" si="396"/>
        <v>0</v>
      </c>
      <c r="R871" s="306">
        <f t="shared" ca="1" si="397"/>
        <v>0</v>
      </c>
      <c r="S871" s="307">
        <f t="shared" ca="1" si="398"/>
        <v>4.2939999999999809</v>
      </c>
      <c r="T871" s="304">
        <f t="shared" ca="1" si="378"/>
        <v>42.124139999999812</v>
      </c>
      <c r="U871" s="311">
        <f t="shared" ca="1" si="379"/>
        <v>0</v>
      </c>
      <c r="V871" s="306">
        <f t="shared" ca="1" si="380"/>
        <v>1.2253520118236996</v>
      </c>
      <c r="W871" s="304">
        <f t="shared" ca="1" si="381"/>
        <v>42.948037088159857</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-0.21293393394174132</v>
      </c>
      <c r="AH871" s="304">
        <f t="shared" ca="1" si="405"/>
        <v>-10.001862444813611</v>
      </c>
    </row>
    <row r="872" spans="1:34" x14ac:dyDescent="0.2">
      <c r="A872" s="347">
        <f t="shared" ca="1" si="383"/>
        <v>1E-4</v>
      </c>
      <c r="B872" s="304">
        <f t="shared" ca="1" si="384"/>
        <v>51.321200000001127</v>
      </c>
      <c r="D872" s="306">
        <f t="shared" ca="1" si="385"/>
        <v>-0.65519819104267041</v>
      </c>
      <c r="E872" s="307">
        <f t="shared" ca="1" si="386"/>
        <v>0.17038841291564566</v>
      </c>
      <c r="F872" s="304">
        <f t="shared" ca="1" si="387"/>
        <v>0.6769910492772413</v>
      </c>
      <c r="G872" s="306">
        <f t="shared" ca="1" si="388"/>
        <v>8.2861829304081507</v>
      </c>
      <c r="H872" s="307">
        <f t="shared" ca="1" si="389"/>
        <v>-126.22129912135917</v>
      </c>
      <c r="I872" s="304">
        <f t="shared" ca="1" si="390"/>
        <v>126.49299261002488</v>
      </c>
      <c r="J872" s="306">
        <f t="shared" ca="1" si="391"/>
        <v>1912.6142538122574</v>
      </c>
      <c r="K872" s="307">
        <f t="shared" ca="1" si="392"/>
        <v>-2.8857752287745719</v>
      </c>
      <c r="L872" s="304">
        <f t="shared" ca="1" si="377"/>
        <v>1912.6164308570835</v>
      </c>
      <c r="M872" s="306">
        <f t="shared" ca="1" si="393"/>
        <v>-1.5052423346397792</v>
      </c>
      <c r="N872" s="304">
        <f t="shared" ca="1" si="394"/>
        <v>-86.244032919278069</v>
      </c>
      <c r="P872" s="310">
        <f t="shared" ca="1" si="395"/>
        <v>23</v>
      </c>
      <c r="Q872" s="304">
        <f t="shared" ca="1" si="396"/>
        <v>0</v>
      </c>
      <c r="R872" s="306">
        <f t="shared" ca="1" si="397"/>
        <v>0</v>
      </c>
      <c r="S872" s="307">
        <f t="shared" ca="1" si="398"/>
        <v>4.2939999999999809</v>
      </c>
      <c r="T872" s="304">
        <f t="shared" ca="1" si="378"/>
        <v>42.124139999999812</v>
      </c>
      <c r="U872" s="311">
        <f t="shared" ca="1" si="379"/>
        <v>0</v>
      </c>
      <c r="V872" s="306">
        <f t="shared" ca="1" si="380"/>
        <v>1.2253535584800401</v>
      </c>
      <c r="W872" s="304">
        <f t="shared" ca="1" si="381"/>
        <v>42.94807683771085</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-0.21294286459297496</v>
      </c>
      <c r="AH872" s="304">
        <f t="shared" ca="1" si="405"/>
        <v>-10.001871701946914</v>
      </c>
    </row>
    <row r="873" spans="1:34" x14ac:dyDescent="0.2">
      <c r="A873" s="347">
        <f t="shared" ca="1" si="383"/>
        <v>1E-4</v>
      </c>
      <c r="B873" s="304">
        <f t="shared" ca="1" si="384"/>
        <v>51.321300000001131</v>
      </c>
      <c r="D873" s="306">
        <f t="shared" ca="1" si="385"/>
        <v>-0.65519372705091972</v>
      </c>
      <c r="E873" s="307">
        <f t="shared" ca="1" si="386"/>
        <v>0.17039798289353314</v>
      </c>
      <c r="F873" s="304">
        <f t="shared" ca="1" si="387"/>
        <v>0.67698913768321267</v>
      </c>
      <c r="G873" s="306">
        <f t="shared" ca="1" si="388"/>
        <v>8.2861174110354447</v>
      </c>
      <c r="H873" s="307">
        <f t="shared" ca="1" si="389"/>
        <v>-126.22128208156087</v>
      </c>
      <c r="I873" s="304">
        <f t="shared" ca="1" si="390"/>
        <v>126.49297131486169</v>
      </c>
      <c r="J873" s="306">
        <f t="shared" ca="1" si="391"/>
        <v>1912.6142538122574</v>
      </c>
      <c r="K873" s="307">
        <f t="shared" ca="1" si="392"/>
        <v>-2.898397357834718</v>
      </c>
      <c r="L873" s="304">
        <f t="shared" ca="1" si="377"/>
        <v>1912.6164499431302</v>
      </c>
      <c r="M873" s="306">
        <f t="shared" ca="1" si="393"/>
        <v>-1.5052428426713043</v>
      </c>
      <c r="N873" s="304">
        <f t="shared" ca="1" si="394"/>
        <v>-86.24406202734032</v>
      </c>
      <c r="P873" s="310">
        <f t="shared" ca="1" si="395"/>
        <v>23</v>
      </c>
      <c r="Q873" s="304">
        <f t="shared" ca="1" si="396"/>
        <v>0</v>
      </c>
      <c r="R873" s="306">
        <f t="shared" ca="1" si="397"/>
        <v>0</v>
      </c>
      <c r="S873" s="307">
        <f t="shared" ca="1" si="398"/>
        <v>4.2939999999999809</v>
      </c>
      <c r="T873" s="304">
        <f t="shared" ca="1" si="378"/>
        <v>42.124139999999812</v>
      </c>
      <c r="U873" s="311">
        <f t="shared" ca="1" si="379"/>
        <v>0</v>
      </c>
      <c r="V873" s="306">
        <f t="shared" ca="1" si="380"/>
        <v>1.2253551051381248</v>
      </c>
      <c r="W873" s="304">
        <f t="shared" ca="1" si="381"/>
        <v>42.948116586682474</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-0.21295179511426987</v>
      </c>
      <c r="AH873" s="304">
        <f t="shared" ca="1" si="405"/>
        <v>-10.001880958945282</v>
      </c>
    </row>
    <row r="874" spans="1:34" x14ac:dyDescent="0.2">
      <c r="A874" s="347">
        <f t="shared" ca="1" si="383"/>
        <v>1E-4</v>
      </c>
      <c r="B874" s="304">
        <f t="shared" ca="1" si="384"/>
        <v>51.321400000001134</v>
      </c>
      <c r="D874" s="306">
        <f t="shared" ca="1" si="385"/>
        <v>-0.65518926307916103</v>
      </c>
      <c r="E874" s="307">
        <f t="shared" ca="1" si="386"/>
        <v>0.17040755273230701</v>
      </c>
      <c r="F874" s="304">
        <f t="shared" ca="1" si="387"/>
        <v>0.67698722623283525</v>
      </c>
      <c r="G874" s="306">
        <f t="shared" ca="1" si="388"/>
        <v>8.2860518921091373</v>
      </c>
      <c r="H874" s="307">
        <f t="shared" ca="1" si="389"/>
        <v>-126.2212650408056</v>
      </c>
      <c r="I874" s="304">
        <f t="shared" ca="1" si="390"/>
        <v>126.49295001880547</v>
      </c>
      <c r="J874" s="306">
        <f t="shared" ca="1" si="391"/>
        <v>1912.6142538122574</v>
      </c>
      <c r="K874" s="307">
        <f t="shared" ca="1" si="392"/>
        <v>-2.9110194851908364</v>
      </c>
      <c r="L874" s="304">
        <f t="shared" ca="1" si="377"/>
        <v>1912.6164691124725</v>
      </c>
      <c r="M874" s="306">
        <f t="shared" ca="1" si="393"/>
        <v>-1.5052433506989833</v>
      </c>
      <c r="N874" s="304">
        <f t="shared" ca="1" si="394"/>
        <v>-86.244091135182202</v>
      </c>
      <c r="P874" s="310">
        <f t="shared" ca="1" si="395"/>
        <v>23</v>
      </c>
      <c r="Q874" s="304">
        <f t="shared" ca="1" si="396"/>
        <v>0</v>
      </c>
      <c r="R874" s="306">
        <f t="shared" ca="1" si="397"/>
        <v>0</v>
      </c>
      <c r="S874" s="307">
        <f t="shared" ca="1" si="398"/>
        <v>4.2939999999999809</v>
      </c>
      <c r="T874" s="304">
        <f t="shared" ca="1" si="378"/>
        <v>42.124139999999812</v>
      </c>
      <c r="U874" s="311">
        <f t="shared" ca="1" si="379"/>
        <v>0</v>
      </c>
      <c r="V874" s="306">
        <f t="shared" ca="1" si="380"/>
        <v>1.2253566517979524</v>
      </c>
      <c r="W874" s="304">
        <f t="shared" ca="1" si="381"/>
        <v>42.948156335074692</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-0.21296072550563849</v>
      </c>
      <c r="AH874" s="304">
        <f t="shared" ca="1" si="405"/>
        <v>-10.001890215808725</v>
      </c>
    </row>
    <row r="875" spans="1:34" x14ac:dyDescent="0.2">
      <c r="A875" s="347">
        <f t="shared" ca="1" si="383"/>
        <v>1E-4</v>
      </c>
      <c r="B875" s="304">
        <f t="shared" ca="1" si="384"/>
        <v>51.321500000001137</v>
      </c>
      <c r="D875" s="306">
        <f t="shared" ca="1" si="385"/>
        <v>-0.65518479912739391</v>
      </c>
      <c r="E875" s="307">
        <f t="shared" ca="1" si="386"/>
        <v>0.17041712243195661</v>
      </c>
      <c r="F875" s="304">
        <f t="shared" ca="1" si="387"/>
        <v>0.67698531492610092</v>
      </c>
      <c r="G875" s="306">
        <f t="shared" ca="1" si="388"/>
        <v>8.2859863736292247</v>
      </c>
      <c r="H875" s="307">
        <f t="shared" ca="1" si="389"/>
        <v>-126.22124799909336</v>
      </c>
      <c r="I875" s="304">
        <f t="shared" ca="1" si="390"/>
        <v>126.49292872185622</v>
      </c>
      <c r="J875" s="306">
        <f t="shared" ca="1" si="391"/>
        <v>1912.6142538122574</v>
      </c>
      <c r="K875" s="307">
        <f t="shared" ca="1" si="392"/>
        <v>-2.9236416108428314</v>
      </c>
      <c r="L875" s="304">
        <f t="shared" ca="1" si="377"/>
        <v>1912.6164883651104</v>
      </c>
      <c r="M875" s="306">
        <f t="shared" ca="1" si="393"/>
        <v>-1.5052438587228165</v>
      </c>
      <c r="N875" s="304">
        <f t="shared" ca="1" si="394"/>
        <v>-86.244120242803731</v>
      </c>
      <c r="P875" s="310">
        <f t="shared" ca="1" si="395"/>
        <v>23</v>
      </c>
      <c r="Q875" s="304">
        <f t="shared" ca="1" si="396"/>
        <v>0</v>
      </c>
      <c r="R875" s="306">
        <f t="shared" ca="1" si="397"/>
        <v>0</v>
      </c>
      <c r="S875" s="307">
        <f t="shared" ca="1" si="398"/>
        <v>4.2939999999999809</v>
      </c>
      <c r="T875" s="304">
        <f t="shared" ca="1" si="378"/>
        <v>42.124139999999812</v>
      </c>
      <c r="U875" s="311">
        <f t="shared" ca="1" si="379"/>
        <v>0</v>
      </c>
      <c r="V875" s="306">
        <f t="shared" ca="1" si="380"/>
        <v>1.2253581984595243</v>
      </c>
      <c r="W875" s="304">
        <f t="shared" ca="1" si="381"/>
        <v>42.948196082887563</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-0.21296965576707017</v>
      </c>
      <c r="AH875" s="304">
        <f t="shared" ca="1" si="405"/>
        <v>-10.001899472537234</v>
      </c>
    </row>
    <row r="876" spans="1:34" x14ac:dyDescent="0.2">
      <c r="A876" s="347">
        <f t="shared" ca="1" si="383"/>
        <v>1E-4</v>
      </c>
      <c r="B876" s="304">
        <f t="shared" ca="1" si="384"/>
        <v>51.321600000001141</v>
      </c>
      <c r="D876" s="306">
        <f t="shared" ca="1" si="385"/>
        <v>-0.65518033519561736</v>
      </c>
      <c r="E876" s="307">
        <f t="shared" ca="1" si="386"/>
        <v>0.17042669199249794</v>
      </c>
      <c r="F876" s="304">
        <f t="shared" ca="1" si="387"/>
        <v>0.67698340376300759</v>
      </c>
      <c r="G876" s="306">
        <f t="shared" ca="1" si="388"/>
        <v>8.2859208555957053</v>
      </c>
      <c r="H876" s="307">
        <f t="shared" ca="1" si="389"/>
        <v>-126.22123095642417</v>
      </c>
      <c r="I876" s="304">
        <f t="shared" ca="1" si="390"/>
        <v>126.49290742401395</v>
      </c>
      <c r="J876" s="306">
        <f t="shared" ca="1" si="391"/>
        <v>1912.6142538122574</v>
      </c>
      <c r="K876" s="307">
        <f t="shared" ca="1" si="392"/>
        <v>-2.9362637347906073</v>
      </c>
      <c r="L876" s="304">
        <f t="shared" ca="1" si="377"/>
        <v>1912.6165077010442</v>
      </c>
      <c r="M876" s="306">
        <f t="shared" ca="1" si="393"/>
        <v>-1.5052443667428037</v>
      </c>
      <c r="N876" s="304">
        <f t="shared" ca="1" si="394"/>
        <v>-86.244149350204907</v>
      </c>
      <c r="P876" s="310">
        <f t="shared" ca="1" si="395"/>
        <v>23</v>
      </c>
      <c r="Q876" s="304">
        <f t="shared" ca="1" si="396"/>
        <v>0</v>
      </c>
      <c r="R876" s="306">
        <f t="shared" ca="1" si="397"/>
        <v>0</v>
      </c>
      <c r="S876" s="307">
        <f t="shared" ca="1" si="398"/>
        <v>4.2939999999999809</v>
      </c>
      <c r="T876" s="304">
        <f t="shared" ca="1" si="378"/>
        <v>42.124139999999812</v>
      </c>
      <c r="U876" s="311">
        <f t="shared" ca="1" si="379"/>
        <v>0</v>
      </c>
      <c r="V876" s="306">
        <f t="shared" ca="1" si="380"/>
        <v>1.22535974512284</v>
      </c>
      <c r="W876" s="304">
        <f t="shared" ca="1" si="381"/>
        <v>42.948235830121057</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-0.21297858589858087</v>
      </c>
      <c r="AH876" s="304">
        <f t="shared" ca="1" si="405"/>
        <v>-10.001908729130824</v>
      </c>
    </row>
    <row r="877" spans="1:34" x14ac:dyDescent="0.2">
      <c r="A877" s="347">
        <f t="shared" ca="1" si="383"/>
        <v>1E-4</v>
      </c>
      <c r="B877" s="304">
        <f t="shared" ca="1" si="384"/>
        <v>51.321700000001144</v>
      </c>
      <c r="D877" s="306">
        <f t="shared" ca="1" si="385"/>
        <v>-0.65517587128383337</v>
      </c>
      <c r="E877" s="307">
        <f t="shared" ca="1" si="386"/>
        <v>0.17043626141392032</v>
      </c>
      <c r="F877" s="304">
        <f t="shared" ca="1" si="387"/>
        <v>0.67698149274354935</v>
      </c>
      <c r="G877" s="306">
        <f t="shared" ca="1" si="388"/>
        <v>8.2858553380085773</v>
      </c>
      <c r="H877" s="307">
        <f t="shared" ca="1" si="389"/>
        <v>-126.22121391279802</v>
      </c>
      <c r="I877" s="304">
        <f t="shared" ca="1" si="390"/>
        <v>126.49288612527869</v>
      </c>
      <c r="J877" s="306">
        <f t="shared" ca="1" si="391"/>
        <v>1912.6142538122574</v>
      </c>
      <c r="K877" s="307">
        <f t="shared" ca="1" si="392"/>
        <v>-2.9488858570340684</v>
      </c>
      <c r="L877" s="304">
        <f t="shared" ca="1" si="377"/>
        <v>1912.6165271202735</v>
      </c>
      <c r="M877" s="306">
        <f t="shared" ca="1" si="393"/>
        <v>-1.5052448747589451</v>
      </c>
      <c r="N877" s="304">
        <f t="shared" ca="1" si="394"/>
        <v>-86.244178457385729</v>
      </c>
      <c r="P877" s="310">
        <f t="shared" ca="1" si="395"/>
        <v>23</v>
      </c>
      <c r="Q877" s="304">
        <f t="shared" ca="1" si="396"/>
        <v>0</v>
      </c>
      <c r="R877" s="306">
        <f t="shared" ca="1" si="397"/>
        <v>0</v>
      </c>
      <c r="S877" s="307">
        <f t="shared" ca="1" si="398"/>
        <v>4.2939999999999809</v>
      </c>
      <c r="T877" s="304">
        <f t="shared" ca="1" si="378"/>
        <v>42.124139999999812</v>
      </c>
      <c r="U877" s="311">
        <f t="shared" ca="1" si="379"/>
        <v>0</v>
      </c>
      <c r="V877" s="306">
        <f t="shared" ca="1" si="380"/>
        <v>1.2253612917878989</v>
      </c>
      <c r="W877" s="304">
        <f t="shared" ca="1" si="381"/>
        <v>42.948275576775174</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-0.21298751590016174</v>
      </c>
      <c r="AH877" s="304">
        <f t="shared" ca="1" si="405"/>
        <v>-10.001917985589484</v>
      </c>
    </row>
    <row r="878" spans="1:34" x14ac:dyDescent="0.2">
      <c r="A878" s="347">
        <f t="shared" ca="1" si="383"/>
        <v>1E-4</v>
      </c>
      <c r="B878" s="304">
        <f t="shared" ca="1" si="384"/>
        <v>51.321800000001147</v>
      </c>
      <c r="D878" s="306">
        <f t="shared" ca="1" si="385"/>
        <v>-0.65517140739204038</v>
      </c>
      <c r="E878" s="307">
        <f t="shared" ca="1" si="386"/>
        <v>0.17044583069622909</v>
      </c>
      <c r="F878" s="304">
        <f t="shared" ca="1" si="387"/>
        <v>0.67697958186772111</v>
      </c>
      <c r="G878" s="306">
        <f t="shared" ca="1" si="388"/>
        <v>8.2857898208678389</v>
      </c>
      <c r="H878" s="307">
        <f t="shared" ca="1" si="389"/>
        <v>-126.22119686821495</v>
      </c>
      <c r="I878" s="304">
        <f t="shared" ca="1" si="390"/>
        <v>126.49286482565043</v>
      </c>
      <c r="J878" s="306">
        <f t="shared" ca="1" si="391"/>
        <v>1912.6142538122574</v>
      </c>
      <c r="K878" s="307">
        <f t="shared" ca="1" si="392"/>
        <v>-2.961507977573119</v>
      </c>
      <c r="L878" s="304">
        <f t="shared" ca="1" si="377"/>
        <v>1912.6165466227983</v>
      </c>
      <c r="M878" s="306">
        <f t="shared" ca="1" si="393"/>
        <v>-1.5052453827712404</v>
      </c>
      <c r="N878" s="304">
        <f t="shared" ca="1" si="394"/>
        <v>-86.244207564346198</v>
      </c>
      <c r="P878" s="310">
        <f t="shared" ca="1" si="395"/>
        <v>23</v>
      </c>
      <c r="Q878" s="304">
        <f t="shared" ca="1" si="396"/>
        <v>0</v>
      </c>
      <c r="R878" s="306">
        <f t="shared" ca="1" si="397"/>
        <v>0</v>
      </c>
      <c r="S878" s="307">
        <f t="shared" ca="1" si="398"/>
        <v>4.2939999999999809</v>
      </c>
      <c r="T878" s="304">
        <f t="shared" ca="1" si="378"/>
        <v>42.124139999999812</v>
      </c>
      <c r="U878" s="311">
        <f t="shared" ca="1" si="379"/>
        <v>0</v>
      </c>
      <c r="V878" s="306">
        <f t="shared" ca="1" si="380"/>
        <v>1.2253628384547015</v>
      </c>
      <c r="W878" s="304">
        <f t="shared" ca="1" si="381"/>
        <v>42.948315322849936</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-0.21299644577181276</v>
      </c>
      <c r="AH878" s="304">
        <f t="shared" ca="1" si="405"/>
        <v>-10.00192724191322</v>
      </c>
    </row>
    <row r="879" spans="1:34" x14ac:dyDescent="0.2">
      <c r="A879" s="347">
        <f t="shared" ca="1" si="383"/>
        <v>1E-4</v>
      </c>
      <c r="B879" s="304">
        <f t="shared" ca="1" si="384"/>
        <v>51.32190000000115</v>
      </c>
      <c r="D879" s="306">
        <f t="shared" ca="1" si="385"/>
        <v>-0.65516694352024096</v>
      </c>
      <c r="E879" s="307">
        <f t="shared" ca="1" si="386"/>
        <v>0.17045539983942248</v>
      </c>
      <c r="F879" s="304">
        <f t="shared" ca="1" si="387"/>
        <v>0.67697767113551977</v>
      </c>
      <c r="G879" s="306">
        <f t="shared" ca="1" si="388"/>
        <v>8.2857243041734865</v>
      </c>
      <c r="H879" s="307">
        <f t="shared" ca="1" si="389"/>
        <v>-126.22117982267497</v>
      </c>
      <c r="I879" s="304">
        <f t="shared" ca="1" si="390"/>
        <v>126.4928435251292</v>
      </c>
      <c r="J879" s="306">
        <f t="shared" ca="1" si="391"/>
        <v>1912.6142538122574</v>
      </c>
      <c r="K879" s="307">
        <f t="shared" ca="1" si="392"/>
        <v>-2.9741300964076633</v>
      </c>
      <c r="L879" s="304">
        <f t="shared" ca="1" si="377"/>
        <v>1912.6165662086189</v>
      </c>
      <c r="M879" s="306">
        <f t="shared" ca="1" si="393"/>
        <v>-1.5052458907796902</v>
      </c>
      <c r="N879" s="304">
        <f t="shared" ca="1" si="394"/>
        <v>-86.244236671086327</v>
      </c>
      <c r="P879" s="310">
        <f t="shared" ca="1" si="395"/>
        <v>23</v>
      </c>
      <c r="Q879" s="304">
        <f t="shared" ca="1" si="396"/>
        <v>0</v>
      </c>
      <c r="R879" s="306">
        <f t="shared" ca="1" si="397"/>
        <v>0</v>
      </c>
      <c r="S879" s="307">
        <f t="shared" ca="1" si="398"/>
        <v>4.2939999999999809</v>
      </c>
      <c r="T879" s="304">
        <f t="shared" ca="1" si="378"/>
        <v>42.124139999999812</v>
      </c>
      <c r="U879" s="311">
        <f t="shared" ca="1" si="379"/>
        <v>0</v>
      </c>
      <c r="V879" s="306">
        <f t="shared" ca="1" si="380"/>
        <v>1.2253643851232481</v>
      </c>
      <c r="W879" s="304">
        <f t="shared" ca="1" si="381"/>
        <v>42.948355068345364</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-0.21300537551354104</v>
      </c>
      <c r="AH879" s="304">
        <f t="shared" ca="1" si="405"/>
        <v>-10.001936498102033</v>
      </c>
    </row>
    <row r="880" spans="1:34" x14ac:dyDescent="0.2">
      <c r="A880" s="347">
        <f t="shared" ca="1" si="383"/>
        <v>1E-4</v>
      </c>
      <c r="B880" s="304">
        <f t="shared" ca="1" si="384"/>
        <v>51.322000000001154</v>
      </c>
      <c r="D880" s="306">
        <f t="shared" ca="1" si="385"/>
        <v>-0.65516247966843122</v>
      </c>
      <c r="E880" s="307">
        <f t="shared" ca="1" si="386"/>
        <v>0.17046496884351114</v>
      </c>
      <c r="F880" s="304">
        <f t="shared" ca="1" si="387"/>
        <v>0.6769757605469392</v>
      </c>
      <c r="G880" s="306">
        <f t="shared" ca="1" si="388"/>
        <v>8.2856587879255201</v>
      </c>
      <c r="H880" s="307">
        <f t="shared" ca="1" si="389"/>
        <v>-126.22116277617809</v>
      </c>
      <c r="I880" s="304">
        <f t="shared" ca="1" si="390"/>
        <v>126.49282222371502</v>
      </c>
      <c r="J880" s="306">
        <f t="shared" ca="1" si="391"/>
        <v>1912.6142538122574</v>
      </c>
      <c r="K880" s="307">
        <f t="shared" ca="1" si="392"/>
        <v>-2.9867522135376059</v>
      </c>
      <c r="L880" s="304">
        <f t="shared" ca="1" si="377"/>
        <v>1912.6165858777349</v>
      </c>
      <c r="M880" s="306">
        <f t="shared" ca="1" si="393"/>
        <v>-1.5052463987842939</v>
      </c>
      <c r="N880" s="304">
        <f t="shared" ca="1" si="394"/>
        <v>-86.244265777606088</v>
      </c>
      <c r="P880" s="310">
        <f t="shared" ca="1" si="395"/>
        <v>23</v>
      </c>
      <c r="Q880" s="304">
        <f t="shared" ca="1" si="396"/>
        <v>0</v>
      </c>
      <c r="R880" s="306">
        <f t="shared" ca="1" si="397"/>
        <v>0</v>
      </c>
      <c r="S880" s="307">
        <f t="shared" ca="1" si="398"/>
        <v>4.2939999999999809</v>
      </c>
      <c r="T880" s="304">
        <f t="shared" ca="1" si="378"/>
        <v>42.124139999999812</v>
      </c>
      <c r="U880" s="311">
        <f t="shared" ca="1" si="379"/>
        <v>0</v>
      </c>
      <c r="V880" s="306">
        <f t="shared" ca="1" si="380"/>
        <v>1.2253659317935384</v>
      </c>
      <c r="W880" s="304">
        <f t="shared" ca="1" si="381"/>
        <v>42.948394813261466</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-0.21301430512534836</v>
      </c>
      <c r="AH880" s="304">
        <f t="shared" ca="1" si="405"/>
        <v>-10.001945754155928</v>
      </c>
    </row>
    <row r="881" spans="1:34" x14ac:dyDescent="0.2">
      <c r="A881" s="347">
        <f t="shared" ca="1" si="383"/>
        <v>1E-4</v>
      </c>
      <c r="B881" s="304">
        <f t="shared" ca="1" si="384"/>
        <v>51.322100000001157</v>
      </c>
      <c r="D881" s="306">
        <f t="shared" ca="1" si="385"/>
        <v>-0.65515801583661626</v>
      </c>
      <c r="E881" s="307">
        <f t="shared" ca="1" si="386"/>
        <v>0.17047453770849508</v>
      </c>
      <c r="F881" s="304">
        <f t="shared" ca="1" si="387"/>
        <v>0.67697385010197919</v>
      </c>
      <c r="G881" s="306">
        <f t="shared" ca="1" si="388"/>
        <v>8.2855932721239363</v>
      </c>
      <c r="H881" s="307">
        <f t="shared" ca="1" si="389"/>
        <v>-126.22114572872432</v>
      </c>
      <c r="I881" s="304">
        <f t="shared" ca="1" si="390"/>
        <v>126.49280092140789</v>
      </c>
      <c r="J881" s="306">
        <f t="shared" ca="1" si="391"/>
        <v>1912.6142538122574</v>
      </c>
      <c r="K881" s="307">
        <f t="shared" ca="1" si="392"/>
        <v>-2.9993743289628512</v>
      </c>
      <c r="L881" s="304">
        <f t="shared" ca="1" si="377"/>
        <v>1912.6166056301465</v>
      </c>
      <c r="M881" s="306">
        <f t="shared" ca="1" si="393"/>
        <v>-1.505246906785052</v>
      </c>
      <c r="N881" s="304">
        <f t="shared" ca="1" si="394"/>
        <v>-86.244294883905525</v>
      </c>
      <c r="P881" s="310">
        <f t="shared" ca="1" si="395"/>
        <v>23</v>
      </c>
      <c r="Q881" s="304">
        <f t="shared" ca="1" si="396"/>
        <v>0</v>
      </c>
      <c r="R881" s="306">
        <f t="shared" ca="1" si="397"/>
        <v>0</v>
      </c>
      <c r="S881" s="307">
        <f t="shared" ca="1" si="398"/>
        <v>4.2939999999999809</v>
      </c>
      <c r="T881" s="304">
        <f t="shared" ca="1" si="378"/>
        <v>42.124139999999812</v>
      </c>
      <c r="U881" s="311">
        <f t="shared" ca="1" si="379"/>
        <v>0</v>
      </c>
      <c r="V881" s="306">
        <f t="shared" ca="1" si="380"/>
        <v>1.2253674784655719</v>
      </c>
      <c r="W881" s="304">
        <f t="shared" ca="1" si="381"/>
        <v>42.948434557598198</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-0.21302323460723827</v>
      </c>
      <c r="AH881" s="304">
        <f t="shared" ca="1" si="405"/>
        <v>-10.001955010074909</v>
      </c>
    </row>
    <row r="882" spans="1:34" x14ac:dyDescent="0.2">
      <c r="A882" s="347">
        <f t="shared" ca="1" si="383"/>
        <v>1E-4</v>
      </c>
      <c r="B882" s="304">
        <f t="shared" ca="1" si="384"/>
        <v>51.32220000000116</v>
      </c>
      <c r="D882" s="306">
        <f t="shared" ca="1" si="385"/>
        <v>-0.6551535520247912</v>
      </c>
      <c r="E882" s="307">
        <f t="shared" ca="1" si="386"/>
        <v>0.17048410643436185</v>
      </c>
      <c r="F882" s="304">
        <f t="shared" ca="1" si="387"/>
        <v>0.67697193980062687</v>
      </c>
      <c r="G882" s="306">
        <f t="shared" ca="1" si="388"/>
        <v>8.2855277567687331</v>
      </c>
      <c r="H882" s="307">
        <f t="shared" ca="1" si="389"/>
        <v>-126.22112868031368</v>
      </c>
      <c r="I882" s="304">
        <f t="shared" ca="1" si="390"/>
        <v>126.49277961820782</v>
      </c>
      <c r="J882" s="306">
        <f t="shared" ca="1" si="391"/>
        <v>1912.6142538122574</v>
      </c>
      <c r="K882" s="307">
        <f t="shared" ca="1" si="392"/>
        <v>-3.0119964426833032</v>
      </c>
      <c r="L882" s="304">
        <f t="shared" ca="1" si="377"/>
        <v>1912.6166254658533</v>
      </c>
      <c r="M882" s="306">
        <f t="shared" ca="1" si="393"/>
        <v>-1.5052474147819646</v>
      </c>
      <c r="N882" s="304">
        <f t="shared" ca="1" si="394"/>
        <v>-86.244323989984608</v>
      </c>
      <c r="P882" s="310">
        <f t="shared" ca="1" si="395"/>
        <v>23</v>
      </c>
      <c r="Q882" s="304">
        <f t="shared" ca="1" si="396"/>
        <v>0</v>
      </c>
      <c r="R882" s="306">
        <f t="shared" ca="1" si="397"/>
        <v>0</v>
      </c>
      <c r="S882" s="307">
        <f t="shared" ca="1" si="398"/>
        <v>4.2939999999999809</v>
      </c>
      <c r="T882" s="304">
        <f t="shared" ca="1" si="378"/>
        <v>42.124139999999812</v>
      </c>
      <c r="U882" s="311">
        <f t="shared" ca="1" si="379"/>
        <v>0</v>
      </c>
      <c r="V882" s="306">
        <f t="shared" ca="1" si="380"/>
        <v>1.2253690251393492</v>
      </c>
      <c r="W882" s="304">
        <f t="shared" ca="1" si="381"/>
        <v>42.948474301355603</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-0.2130321639592001</v>
      </c>
      <c r="AH882" s="304">
        <f t="shared" ca="1" si="405"/>
        <v>-10.001964265858962</v>
      </c>
    </row>
    <row r="883" spans="1:34" x14ac:dyDescent="0.2">
      <c r="A883" s="347">
        <f t="shared" ca="1" si="383"/>
        <v>1E-4</v>
      </c>
      <c r="B883" s="304">
        <f t="shared" ca="1" si="384"/>
        <v>51.322300000001164</v>
      </c>
      <c r="D883" s="306">
        <f t="shared" ca="1" si="385"/>
        <v>-0.65514908823295714</v>
      </c>
      <c r="E883" s="307">
        <f t="shared" ca="1" si="386"/>
        <v>0.17049367502112567</v>
      </c>
      <c r="F883" s="304">
        <f t="shared" ca="1" si="387"/>
        <v>0.67697002964288178</v>
      </c>
      <c r="G883" s="306">
        <f t="shared" ca="1" si="388"/>
        <v>8.2854622418599106</v>
      </c>
      <c r="H883" s="307">
        <f t="shared" ca="1" si="389"/>
        <v>-126.22111163094618</v>
      </c>
      <c r="I883" s="304">
        <f t="shared" ca="1" si="390"/>
        <v>126.49275831411482</v>
      </c>
      <c r="J883" s="306">
        <f t="shared" ca="1" si="391"/>
        <v>1912.6142538122574</v>
      </c>
      <c r="K883" s="307">
        <f t="shared" ca="1" si="392"/>
        <v>-3.0246185546988662</v>
      </c>
      <c r="L883" s="304">
        <f t="shared" ca="1" si="377"/>
        <v>1912.6166453848557</v>
      </c>
      <c r="M883" s="306">
        <f t="shared" ca="1" si="393"/>
        <v>-1.5052479227750313</v>
      </c>
      <c r="N883" s="304">
        <f t="shared" ca="1" si="394"/>
        <v>-86.244353095843366</v>
      </c>
      <c r="P883" s="310">
        <f t="shared" ca="1" si="395"/>
        <v>23</v>
      </c>
      <c r="Q883" s="304">
        <f t="shared" ca="1" si="396"/>
        <v>0</v>
      </c>
      <c r="R883" s="306">
        <f t="shared" ca="1" si="397"/>
        <v>0</v>
      </c>
      <c r="S883" s="307">
        <f t="shared" ca="1" si="398"/>
        <v>4.2939999999999809</v>
      </c>
      <c r="T883" s="304">
        <f t="shared" ca="1" si="378"/>
        <v>42.124139999999812</v>
      </c>
      <c r="U883" s="311">
        <f t="shared" ca="1" si="379"/>
        <v>0</v>
      </c>
      <c r="V883" s="306">
        <f t="shared" ca="1" si="380"/>
        <v>1.2253705718148702</v>
      </c>
      <c r="W883" s="304">
        <f t="shared" ca="1" si="381"/>
        <v>42.948514044533702</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-0.21304109318124276</v>
      </c>
      <c r="AH883" s="304">
        <f t="shared" ca="1" si="405"/>
        <v>-10.001973521508102</v>
      </c>
    </row>
    <row r="884" spans="1:34" x14ac:dyDescent="0.2">
      <c r="A884" s="347">
        <f t="shared" ca="1" si="383"/>
        <v>1E-4</v>
      </c>
      <c r="B884" s="304">
        <f t="shared" ca="1" si="384"/>
        <v>51.322400000001167</v>
      </c>
      <c r="D884" s="306">
        <f t="shared" ca="1" si="385"/>
        <v>-0.65514462446111688</v>
      </c>
      <c r="E884" s="307">
        <f t="shared" ca="1" si="386"/>
        <v>0.17050324346879009</v>
      </c>
      <c r="F884" s="304">
        <f t="shared" ca="1" si="387"/>
        <v>0.67696811962874248</v>
      </c>
      <c r="G884" s="306">
        <f t="shared" ca="1" si="388"/>
        <v>8.2853967273974654</v>
      </c>
      <c r="H884" s="307">
        <f t="shared" ca="1" si="389"/>
        <v>-126.22109458062184</v>
      </c>
      <c r="I884" s="304">
        <f t="shared" ca="1" si="390"/>
        <v>126.49273700912892</v>
      </c>
      <c r="J884" s="306">
        <f t="shared" ca="1" si="391"/>
        <v>1912.6142538122574</v>
      </c>
      <c r="K884" s="307">
        <f t="shared" ca="1" si="392"/>
        <v>-3.0372406650094446</v>
      </c>
      <c r="L884" s="304">
        <f t="shared" ca="1" si="377"/>
        <v>1912.6166653871535</v>
      </c>
      <c r="M884" s="306">
        <f t="shared" ca="1" si="393"/>
        <v>-1.5052484307642522</v>
      </c>
      <c r="N884" s="304">
        <f t="shared" ca="1" si="394"/>
        <v>-86.244382201481756</v>
      </c>
      <c r="P884" s="310">
        <f t="shared" ca="1" si="395"/>
        <v>23</v>
      </c>
      <c r="Q884" s="304">
        <f t="shared" ca="1" si="396"/>
        <v>0</v>
      </c>
      <c r="R884" s="306">
        <f t="shared" ca="1" si="397"/>
        <v>0</v>
      </c>
      <c r="S884" s="307">
        <f t="shared" ca="1" si="398"/>
        <v>4.2939999999999809</v>
      </c>
      <c r="T884" s="304">
        <f t="shared" ca="1" si="378"/>
        <v>42.124139999999812</v>
      </c>
      <c r="U884" s="311">
        <f t="shared" ca="1" si="379"/>
        <v>0</v>
      </c>
      <c r="V884" s="306">
        <f t="shared" ca="1" si="380"/>
        <v>1.2253721184921345</v>
      </c>
      <c r="W884" s="304">
        <f t="shared" ca="1" si="381"/>
        <v>42.948553787132454</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-0.21305002227337511</v>
      </c>
      <c r="AH884" s="304">
        <f t="shared" ca="1" si="405"/>
        <v>-10.001982777022333</v>
      </c>
    </row>
    <row r="885" spans="1:34" x14ac:dyDescent="0.2">
      <c r="A885" s="347">
        <f t="shared" ca="1" si="383"/>
        <v>1E-4</v>
      </c>
      <c r="B885" s="304">
        <f t="shared" ca="1" si="384"/>
        <v>51.32250000000117</v>
      </c>
      <c r="D885" s="306">
        <f t="shared" ca="1" si="385"/>
        <v>-0.65514016070926984</v>
      </c>
      <c r="E885" s="307">
        <f t="shared" ca="1" si="386"/>
        <v>0.17051281177734445</v>
      </c>
      <c r="F885" s="304">
        <f t="shared" ca="1" si="387"/>
        <v>0.67696620975820054</v>
      </c>
      <c r="G885" s="306">
        <f t="shared" ca="1" si="388"/>
        <v>8.2853312133813937</v>
      </c>
      <c r="H885" s="307">
        <f t="shared" ca="1" si="389"/>
        <v>-126.22107752934066</v>
      </c>
      <c r="I885" s="304">
        <f t="shared" ca="1" si="390"/>
        <v>126.49271570325011</v>
      </c>
      <c r="J885" s="306">
        <f t="shared" ca="1" si="391"/>
        <v>1912.6142538122574</v>
      </c>
      <c r="K885" s="307">
        <f t="shared" ca="1" si="392"/>
        <v>-3.0498627736149428</v>
      </c>
      <c r="L885" s="304">
        <f t="shared" ca="1" si="377"/>
        <v>1912.6166854727467</v>
      </c>
      <c r="M885" s="306">
        <f t="shared" ca="1" si="393"/>
        <v>-1.5052489387496277</v>
      </c>
      <c r="N885" s="304">
        <f t="shared" ca="1" si="394"/>
        <v>-86.244411306899835</v>
      </c>
      <c r="P885" s="310">
        <f t="shared" ca="1" si="395"/>
        <v>23</v>
      </c>
      <c r="Q885" s="304">
        <f t="shared" ca="1" si="396"/>
        <v>0</v>
      </c>
      <c r="R885" s="306">
        <f t="shared" ca="1" si="397"/>
        <v>0</v>
      </c>
      <c r="S885" s="307">
        <f t="shared" ca="1" si="398"/>
        <v>4.2939999999999809</v>
      </c>
      <c r="T885" s="304">
        <f t="shared" ca="1" si="378"/>
        <v>42.124139999999812</v>
      </c>
      <c r="U885" s="311">
        <f t="shared" ca="1" si="379"/>
        <v>0</v>
      </c>
      <c r="V885" s="306">
        <f t="shared" ca="1" si="380"/>
        <v>1.2253736651711429</v>
      </c>
      <c r="W885" s="304">
        <f t="shared" ca="1" si="381"/>
        <v>42.948593529151921</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-0.21305895123558294</v>
      </c>
      <c r="AH885" s="304">
        <f t="shared" ca="1" si="405"/>
        <v>-10.00199203240164</v>
      </c>
    </row>
    <row r="886" spans="1:34" x14ac:dyDescent="0.2">
      <c r="A886" s="347">
        <f t="shared" ca="1" si="383"/>
        <v>1E-4</v>
      </c>
      <c r="B886" s="304">
        <f t="shared" ca="1" si="384"/>
        <v>51.322600000001174</v>
      </c>
      <c r="D886" s="306">
        <f t="shared" ca="1" si="385"/>
        <v>-0.65513569697741325</v>
      </c>
      <c r="E886" s="307">
        <f t="shared" ca="1" si="386"/>
        <v>0.17052237994680475</v>
      </c>
      <c r="F886" s="304">
        <f t="shared" ca="1" si="387"/>
        <v>0.67696430003125241</v>
      </c>
      <c r="G886" s="306">
        <f t="shared" ca="1" si="388"/>
        <v>8.2852656998116956</v>
      </c>
      <c r="H886" s="307">
        <f t="shared" ca="1" si="389"/>
        <v>-126.22106047710267</v>
      </c>
      <c r="I886" s="304">
        <f t="shared" ca="1" si="390"/>
        <v>126.49269439647843</v>
      </c>
      <c r="J886" s="306">
        <f t="shared" ca="1" si="391"/>
        <v>1912.6142538122574</v>
      </c>
      <c r="K886" s="307">
        <f t="shared" ca="1" si="392"/>
        <v>-3.0624848805152651</v>
      </c>
      <c r="L886" s="304">
        <f t="shared" ca="1" si="377"/>
        <v>1912.6167056416352</v>
      </c>
      <c r="M886" s="306">
        <f t="shared" ca="1" si="393"/>
        <v>-1.5052494467311575</v>
      </c>
      <c r="N886" s="304">
        <f t="shared" ca="1" si="394"/>
        <v>-86.244440412097546</v>
      </c>
      <c r="P886" s="310">
        <f t="shared" ca="1" si="395"/>
        <v>23</v>
      </c>
      <c r="Q886" s="304">
        <f t="shared" ca="1" si="396"/>
        <v>0</v>
      </c>
      <c r="R886" s="306">
        <f t="shared" ca="1" si="397"/>
        <v>0</v>
      </c>
      <c r="S886" s="307">
        <f t="shared" ca="1" si="398"/>
        <v>4.2939999999999809</v>
      </c>
      <c r="T886" s="304">
        <f t="shared" ca="1" si="378"/>
        <v>42.124139999999812</v>
      </c>
      <c r="U886" s="311">
        <f t="shared" ca="1" si="379"/>
        <v>0</v>
      </c>
      <c r="V886" s="306">
        <f t="shared" ca="1" si="380"/>
        <v>1.2253752118518944</v>
      </c>
      <c r="W886" s="304">
        <f t="shared" ca="1" si="381"/>
        <v>42.948633270592076</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-0.21306788006788224</v>
      </c>
      <c r="AH886" s="304">
        <f t="shared" ca="1" si="405"/>
        <v>-10.002001287646044</v>
      </c>
    </row>
    <row r="887" spans="1:34" x14ac:dyDescent="0.2">
      <c r="A887" s="347">
        <f t="shared" ca="1" si="383"/>
        <v>1E-4</v>
      </c>
      <c r="B887" s="304">
        <f t="shared" ca="1" si="384"/>
        <v>51.322700000001177</v>
      </c>
      <c r="D887" s="306">
        <f t="shared" ca="1" si="385"/>
        <v>-0.65513123326555112</v>
      </c>
      <c r="E887" s="307">
        <f t="shared" ca="1" si="386"/>
        <v>0.17053194797716209</v>
      </c>
      <c r="F887" s="304">
        <f t="shared" ca="1" si="387"/>
        <v>0.67696239044789441</v>
      </c>
      <c r="G887" s="306">
        <f t="shared" ca="1" si="388"/>
        <v>8.2852001866883693</v>
      </c>
      <c r="H887" s="307">
        <f t="shared" ca="1" si="389"/>
        <v>-126.22104342390787</v>
      </c>
      <c r="I887" s="304">
        <f t="shared" ca="1" si="390"/>
        <v>126.49267308881387</v>
      </c>
      <c r="J887" s="306">
        <f t="shared" ca="1" si="391"/>
        <v>1912.6142538122574</v>
      </c>
      <c r="K887" s="307">
        <f t="shared" ca="1" si="392"/>
        <v>-3.0751069857103155</v>
      </c>
      <c r="L887" s="304">
        <f t="shared" ca="1" si="377"/>
        <v>1912.616725893819</v>
      </c>
      <c r="M887" s="306">
        <f t="shared" ca="1" si="393"/>
        <v>-1.5052499547088416</v>
      </c>
      <c r="N887" s="304">
        <f t="shared" ca="1" si="394"/>
        <v>-86.244469517074947</v>
      </c>
      <c r="P887" s="310">
        <f t="shared" ca="1" si="395"/>
        <v>23</v>
      </c>
      <c r="Q887" s="304">
        <f t="shared" ca="1" si="396"/>
        <v>0</v>
      </c>
      <c r="R887" s="306">
        <f t="shared" ca="1" si="397"/>
        <v>0</v>
      </c>
      <c r="S887" s="307">
        <f t="shared" ca="1" si="398"/>
        <v>4.2939999999999809</v>
      </c>
      <c r="T887" s="304">
        <f t="shared" ca="1" si="378"/>
        <v>42.124139999999812</v>
      </c>
      <c r="U887" s="311">
        <f t="shared" ca="1" si="379"/>
        <v>0</v>
      </c>
      <c r="V887" s="306">
        <f t="shared" ca="1" si="380"/>
        <v>1.2253767585343895</v>
      </c>
      <c r="W887" s="304">
        <f t="shared" ca="1" si="381"/>
        <v>42.948673011452925</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-0.21307680877026769</v>
      </c>
      <c r="AH887" s="304">
        <f t="shared" ca="1" si="405"/>
        <v>-10.002010542755535</v>
      </c>
    </row>
    <row r="888" spans="1:34" x14ac:dyDescent="0.2">
      <c r="A888" s="347">
        <f t="shared" ca="1" si="383"/>
        <v>1E-4</v>
      </c>
      <c r="B888" s="304">
        <f t="shared" ca="1" si="384"/>
        <v>51.32280000000118</v>
      </c>
      <c r="D888" s="306">
        <f t="shared" ca="1" si="385"/>
        <v>-0.65512676957368199</v>
      </c>
      <c r="E888" s="307">
        <f t="shared" ca="1" si="386"/>
        <v>0.17054151586842181</v>
      </c>
      <c r="F888" s="304">
        <f t="shared" ca="1" si="387"/>
        <v>0.67696048100812167</v>
      </c>
      <c r="G888" s="306">
        <f t="shared" ca="1" si="388"/>
        <v>8.2851346740114113</v>
      </c>
      <c r="H888" s="307">
        <f t="shared" ca="1" si="389"/>
        <v>-126.22102636975629</v>
      </c>
      <c r="I888" s="304">
        <f t="shared" ca="1" si="390"/>
        <v>126.49265178025647</v>
      </c>
      <c r="J888" s="306">
        <f t="shared" ca="1" si="391"/>
        <v>1912.6142538122574</v>
      </c>
      <c r="K888" s="307">
        <f t="shared" ca="1" si="392"/>
        <v>-3.0877290891999989</v>
      </c>
      <c r="L888" s="304">
        <f t="shared" ca="1" si="377"/>
        <v>1912.6167462292979</v>
      </c>
      <c r="M888" s="306">
        <f t="shared" ca="1" si="393"/>
        <v>-1.5052504626826804</v>
      </c>
      <c r="N888" s="304">
        <f t="shared" ca="1" si="394"/>
        <v>-86.244498621832008</v>
      </c>
      <c r="P888" s="310">
        <f t="shared" ca="1" si="395"/>
        <v>23</v>
      </c>
      <c r="Q888" s="304">
        <f t="shared" ca="1" si="396"/>
        <v>0</v>
      </c>
      <c r="R888" s="306">
        <f t="shared" ca="1" si="397"/>
        <v>0</v>
      </c>
      <c r="S888" s="307">
        <f t="shared" ca="1" si="398"/>
        <v>4.2939999999999809</v>
      </c>
      <c r="T888" s="304">
        <f t="shared" ca="1" si="378"/>
        <v>42.124139999999812</v>
      </c>
      <c r="U888" s="311">
        <f t="shared" ca="1" si="379"/>
        <v>0</v>
      </c>
      <c r="V888" s="306">
        <f t="shared" ca="1" si="380"/>
        <v>1.2253783052186284</v>
      </c>
      <c r="W888" s="304">
        <f t="shared" ca="1" si="381"/>
        <v>42.948712751734483</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-0.21308573734273573</v>
      </c>
      <c r="AH888" s="304">
        <f t="shared" ca="1" si="405"/>
        <v>-10.002019797730116</v>
      </c>
    </row>
    <row r="889" spans="1:34" x14ac:dyDescent="0.2">
      <c r="A889" s="347">
        <f t="shared" ca="1" si="383"/>
        <v>1E-4</v>
      </c>
      <c r="B889" s="304">
        <f t="shared" ca="1" si="384"/>
        <v>51.322900000001184</v>
      </c>
      <c r="D889" s="306">
        <f t="shared" ca="1" si="385"/>
        <v>-0.65512230590180376</v>
      </c>
      <c r="E889" s="307">
        <f t="shared" ca="1" si="386"/>
        <v>0.17055108362058391</v>
      </c>
      <c r="F889" s="304">
        <f t="shared" ca="1" si="387"/>
        <v>0.67695857171192686</v>
      </c>
      <c r="G889" s="306">
        <f t="shared" ca="1" si="388"/>
        <v>8.2850691617808216</v>
      </c>
      <c r="H889" s="307">
        <f t="shared" ca="1" si="389"/>
        <v>-126.22100931464793</v>
      </c>
      <c r="I889" s="304">
        <f t="shared" ca="1" si="390"/>
        <v>126.4926304708062</v>
      </c>
      <c r="J889" s="306">
        <f t="shared" ca="1" si="391"/>
        <v>1912.6142538122574</v>
      </c>
      <c r="K889" s="307">
        <f t="shared" ca="1" si="392"/>
        <v>-3.100351190984219</v>
      </c>
      <c r="L889" s="304">
        <f t="shared" ca="1" si="377"/>
        <v>1912.6167666480719</v>
      </c>
      <c r="M889" s="306">
        <f t="shared" ca="1" si="393"/>
        <v>-1.5052509706526735</v>
      </c>
      <c r="N889" s="304">
        <f t="shared" ca="1" si="394"/>
        <v>-86.24452772636873</v>
      </c>
      <c r="P889" s="310">
        <f t="shared" ca="1" si="395"/>
        <v>23</v>
      </c>
      <c r="Q889" s="304">
        <f t="shared" ca="1" si="396"/>
        <v>0</v>
      </c>
      <c r="R889" s="306">
        <f t="shared" ca="1" si="397"/>
        <v>0</v>
      </c>
      <c r="S889" s="307">
        <f t="shared" ca="1" si="398"/>
        <v>4.2939999999999809</v>
      </c>
      <c r="T889" s="304">
        <f t="shared" ca="1" si="378"/>
        <v>42.124139999999812</v>
      </c>
      <c r="U889" s="311">
        <f t="shared" ca="1" si="379"/>
        <v>0</v>
      </c>
      <c r="V889" s="306">
        <f t="shared" ca="1" si="380"/>
        <v>1.2253798519046109</v>
      </c>
      <c r="W889" s="304">
        <f t="shared" ca="1" si="381"/>
        <v>42.948752491436764</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-0.21309466578529701</v>
      </c>
      <c r="AH889" s="304">
        <f t="shared" ca="1" si="405"/>
        <v>-10.002029052569789</v>
      </c>
    </row>
    <row r="890" spans="1:34" x14ac:dyDescent="0.2">
      <c r="A890" s="347">
        <f t="shared" ca="1" si="383"/>
        <v>1E-4</v>
      </c>
      <c r="B890" s="304">
        <f t="shared" ca="1" si="384"/>
        <v>51.323000000001187</v>
      </c>
      <c r="D890" s="306">
        <f t="shared" ca="1" si="385"/>
        <v>-0.65511784224991954</v>
      </c>
      <c r="E890" s="307">
        <f t="shared" ca="1" si="386"/>
        <v>0.17056065123365194</v>
      </c>
      <c r="F890" s="304">
        <f t="shared" ca="1" si="387"/>
        <v>0.67695666255930886</v>
      </c>
      <c r="G890" s="306">
        <f t="shared" ca="1" si="388"/>
        <v>8.2850036499965967</v>
      </c>
      <c r="H890" s="307">
        <f t="shared" ca="1" si="389"/>
        <v>-126.22099225858281</v>
      </c>
      <c r="I890" s="304">
        <f t="shared" ca="1" si="390"/>
        <v>126.49260916046312</v>
      </c>
      <c r="J890" s="306">
        <f t="shared" ca="1" si="391"/>
        <v>1912.6142538122574</v>
      </c>
      <c r="K890" s="307">
        <f t="shared" ca="1" si="392"/>
        <v>-3.1129732910628807</v>
      </c>
      <c r="L890" s="304">
        <f t="shared" ca="1" si="377"/>
        <v>1912.6167871501414</v>
      </c>
      <c r="M890" s="306">
        <f t="shared" ca="1" si="393"/>
        <v>-1.5052514786188214</v>
      </c>
      <c r="N890" s="304">
        <f t="shared" ca="1" si="394"/>
        <v>-86.244556830685141</v>
      </c>
      <c r="P890" s="310">
        <f t="shared" ca="1" si="395"/>
        <v>23</v>
      </c>
      <c r="Q890" s="304">
        <f t="shared" ca="1" si="396"/>
        <v>0</v>
      </c>
      <c r="R890" s="306">
        <f t="shared" ca="1" si="397"/>
        <v>0</v>
      </c>
      <c r="S890" s="307">
        <f t="shared" ca="1" si="398"/>
        <v>4.2939999999999809</v>
      </c>
      <c r="T890" s="304">
        <f t="shared" ca="1" si="378"/>
        <v>42.124139999999812</v>
      </c>
      <c r="U890" s="311">
        <f t="shared" ca="1" si="379"/>
        <v>0</v>
      </c>
      <c r="V890" s="306">
        <f t="shared" ca="1" si="380"/>
        <v>1.225381398592337</v>
      </c>
      <c r="W890" s="304">
        <f t="shared" ca="1" si="381"/>
        <v>42.948792230559768</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-0.21310359409794977</v>
      </c>
      <c r="AH890" s="304">
        <f t="shared" ca="1" si="405"/>
        <v>-10.002038307274558</v>
      </c>
    </row>
    <row r="891" spans="1:34" x14ac:dyDescent="0.2">
      <c r="A891" s="347">
        <f t="shared" ca="1" si="383"/>
        <v>1E-4</v>
      </c>
      <c r="B891" s="304">
        <f t="shared" ca="1" si="384"/>
        <v>51.32310000000119</v>
      </c>
      <c r="D891" s="306">
        <f t="shared" ca="1" si="385"/>
        <v>-0.65511337861802721</v>
      </c>
      <c r="E891" s="307">
        <f t="shared" ca="1" si="386"/>
        <v>0.17057021870762945</v>
      </c>
      <c r="F891" s="304">
        <f t="shared" ca="1" si="387"/>
        <v>0.67695475355026147</v>
      </c>
      <c r="G891" s="306">
        <f t="shared" ca="1" si="388"/>
        <v>8.2849381386587346</v>
      </c>
      <c r="H891" s="307">
        <f t="shared" ca="1" si="389"/>
        <v>-126.22097520156095</v>
      </c>
      <c r="I891" s="304">
        <f t="shared" ca="1" si="390"/>
        <v>126.49258784922722</v>
      </c>
      <c r="J891" s="306">
        <f t="shared" ca="1" si="391"/>
        <v>1912.6142538122574</v>
      </c>
      <c r="K891" s="307">
        <f t="shared" ca="1" si="392"/>
        <v>-3.1255953894358877</v>
      </c>
      <c r="L891" s="304">
        <f t="shared" ca="1" si="377"/>
        <v>1912.6168077355057</v>
      </c>
      <c r="M891" s="306">
        <f t="shared" ca="1" si="393"/>
        <v>-1.5052519865811236</v>
      </c>
      <c r="N891" s="304">
        <f t="shared" ca="1" si="394"/>
        <v>-86.244585934781213</v>
      </c>
      <c r="P891" s="310">
        <f t="shared" ca="1" si="395"/>
        <v>23</v>
      </c>
      <c r="Q891" s="304">
        <f t="shared" ca="1" si="396"/>
        <v>0</v>
      </c>
      <c r="R891" s="306">
        <f t="shared" ca="1" si="397"/>
        <v>0</v>
      </c>
      <c r="S891" s="307">
        <f t="shared" ca="1" si="398"/>
        <v>4.2939999999999809</v>
      </c>
      <c r="T891" s="304">
        <f t="shared" ca="1" si="378"/>
        <v>42.124139999999812</v>
      </c>
      <c r="U891" s="311">
        <f t="shared" ca="1" si="379"/>
        <v>0</v>
      </c>
      <c r="V891" s="306">
        <f t="shared" ca="1" si="380"/>
        <v>1.2253829452818064</v>
      </c>
      <c r="W891" s="304">
        <f t="shared" ca="1" si="381"/>
        <v>42.948831969103495</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-0.21311252228069577</v>
      </c>
      <c r="AH891" s="304">
        <f t="shared" ca="1" si="405"/>
        <v>-10.002047561844424</v>
      </c>
    </row>
    <row r="892" spans="1:34" x14ac:dyDescent="0.2">
      <c r="A892" s="347">
        <f t="shared" ca="1" si="383"/>
        <v>1E-4</v>
      </c>
      <c r="B892" s="304">
        <f t="shared" ca="1" si="384"/>
        <v>51.323200000001194</v>
      </c>
      <c r="D892" s="306">
        <f t="shared" ca="1" si="385"/>
        <v>-0.65510891500612944</v>
      </c>
      <c r="E892" s="307">
        <f t="shared" ca="1" si="386"/>
        <v>0.17057978604251289</v>
      </c>
      <c r="F892" s="304">
        <f t="shared" ca="1" si="387"/>
        <v>0.67695284468478123</v>
      </c>
      <c r="G892" s="306">
        <f t="shared" ca="1" si="388"/>
        <v>8.2848726277672338</v>
      </c>
      <c r="H892" s="307">
        <f t="shared" ca="1" si="389"/>
        <v>-126.22095814358234</v>
      </c>
      <c r="I892" s="304">
        <f t="shared" ca="1" si="390"/>
        <v>126.4925665370985</v>
      </c>
      <c r="J892" s="306">
        <f t="shared" ca="1" si="391"/>
        <v>1912.6142538122574</v>
      </c>
      <c r="K892" s="307">
        <f t="shared" ca="1" si="392"/>
        <v>-3.1382174861031449</v>
      </c>
      <c r="L892" s="304">
        <f t="shared" ca="1" si="377"/>
        <v>1912.6168284041653</v>
      </c>
      <c r="M892" s="306">
        <f t="shared" ca="1" si="393"/>
        <v>-1.5052524945395807</v>
      </c>
      <c r="N892" s="304">
        <f t="shared" ca="1" si="394"/>
        <v>-86.24461503865696</v>
      </c>
      <c r="P892" s="310">
        <f t="shared" ca="1" si="395"/>
        <v>23</v>
      </c>
      <c r="Q892" s="304">
        <f t="shared" ca="1" si="396"/>
        <v>0</v>
      </c>
      <c r="R892" s="306">
        <f t="shared" ca="1" si="397"/>
        <v>0</v>
      </c>
      <c r="S892" s="307">
        <f t="shared" ca="1" si="398"/>
        <v>4.2939999999999809</v>
      </c>
      <c r="T892" s="304">
        <f t="shared" ca="1" si="378"/>
        <v>42.124139999999812</v>
      </c>
      <c r="U892" s="311">
        <f t="shared" ca="1" si="379"/>
        <v>0</v>
      </c>
      <c r="V892" s="306">
        <f t="shared" ca="1" si="380"/>
        <v>1.2253844919730192</v>
      </c>
      <c r="W892" s="304">
        <f t="shared" ca="1" si="381"/>
        <v>42.948871707067944</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-0.21312145033353502</v>
      </c>
      <c r="AH892" s="304">
        <f t="shared" ca="1" si="405"/>
        <v>-10.002056816279387</v>
      </c>
    </row>
    <row r="893" spans="1:34" x14ac:dyDescent="0.2">
      <c r="A893" s="347">
        <f t="shared" ca="1" si="383"/>
        <v>1E-4</v>
      </c>
      <c r="B893" s="304">
        <f t="shared" ca="1" si="384"/>
        <v>51.323300000001197</v>
      </c>
      <c r="D893" s="306">
        <f t="shared" ca="1" si="385"/>
        <v>-0.65510445141422191</v>
      </c>
      <c r="E893" s="307">
        <f t="shared" ca="1" si="386"/>
        <v>0.17058935323830404</v>
      </c>
      <c r="F893" s="304">
        <f t="shared" ca="1" si="387"/>
        <v>0.67695093596285949</v>
      </c>
      <c r="G893" s="306">
        <f t="shared" ca="1" si="388"/>
        <v>8.2848071173220923</v>
      </c>
      <c r="H893" s="307">
        <f t="shared" ca="1" si="389"/>
        <v>-126.22094108464701</v>
      </c>
      <c r="I893" s="304">
        <f t="shared" ca="1" si="390"/>
        <v>126.49254522407699</v>
      </c>
      <c r="J893" s="306">
        <f t="shared" ca="1" si="391"/>
        <v>1912.6142538122574</v>
      </c>
      <c r="K893" s="307">
        <f t="shared" ca="1" si="392"/>
        <v>-3.1508395810645564</v>
      </c>
      <c r="L893" s="304">
        <f t="shared" ca="1" si="377"/>
        <v>1912.6168491561198</v>
      </c>
      <c r="M893" s="306">
        <f t="shared" ca="1" si="393"/>
        <v>-1.5052530024941921</v>
      </c>
      <c r="N893" s="304">
        <f t="shared" ca="1" si="394"/>
        <v>-86.244644142312382</v>
      </c>
      <c r="P893" s="310">
        <f t="shared" ca="1" si="395"/>
        <v>23</v>
      </c>
      <c r="Q893" s="304">
        <f t="shared" ca="1" si="396"/>
        <v>0</v>
      </c>
      <c r="R893" s="306">
        <f t="shared" ca="1" si="397"/>
        <v>0</v>
      </c>
      <c r="S893" s="307">
        <f t="shared" ca="1" si="398"/>
        <v>4.2939999999999809</v>
      </c>
      <c r="T893" s="304">
        <f t="shared" ca="1" si="378"/>
        <v>42.124139999999812</v>
      </c>
      <c r="U893" s="311">
        <f t="shared" ca="1" si="379"/>
        <v>0</v>
      </c>
      <c r="V893" s="306">
        <f t="shared" ca="1" si="380"/>
        <v>1.2253860386659756</v>
      </c>
      <c r="W893" s="304">
        <f t="shared" ca="1" si="381"/>
        <v>42.948911444453145</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-0.21313037825646575</v>
      </c>
      <c r="AH893" s="304">
        <f t="shared" ca="1" si="405"/>
        <v>-10.002066070579444</v>
      </c>
    </row>
    <row r="894" spans="1:34" x14ac:dyDescent="0.2">
      <c r="A894" s="347">
        <f t="shared" ca="1" si="383"/>
        <v>1E-4</v>
      </c>
      <c r="B894" s="304">
        <f t="shared" ca="1" si="384"/>
        <v>51.3234000000012</v>
      </c>
      <c r="D894" s="306">
        <f t="shared" ca="1" si="385"/>
        <v>-0.65509998784231027</v>
      </c>
      <c r="E894" s="307">
        <f t="shared" ca="1" si="386"/>
        <v>0.17059892029501</v>
      </c>
      <c r="F894" s="304">
        <f t="shared" ca="1" si="387"/>
        <v>0.67694902738449836</v>
      </c>
      <c r="G894" s="306">
        <f t="shared" ca="1" si="388"/>
        <v>8.2847416073233084</v>
      </c>
      <c r="H894" s="307">
        <f t="shared" ca="1" si="389"/>
        <v>-126.22092402475498</v>
      </c>
      <c r="I894" s="304">
        <f t="shared" ca="1" si="390"/>
        <v>126.4925239101627</v>
      </c>
      <c r="J894" s="306">
        <f t="shared" ca="1" si="391"/>
        <v>1912.6142538122574</v>
      </c>
      <c r="K894" s="307">
        <f t="shared" ca="1" si="392"/>
        <v>-3.1634616743200263</v>
      </c>
      <c r="L894" s="304">
        <f t="shared" ca="1" si="377"/>
        <v>1912.6168699913694</v>
      </c>
      <c r="M894" s="306">
        <f t="shared" ca="1" si="393"/>
        <v>-1.5052535104449583</v>
      </c>
      <c r="N894" s="304">
        <f t="shared" ca="1" si="394"/>
        <v>-86.244673245747492</v>
      </c>
      <c r="P894" s="310">
        <f t="shared" ca="1" si="395"/>
        <v>23</v>
      </c>
      <c r="Q894" s="304">
        <f t="shared" ca="1" si="396"/>
        <v>0</v>
      </c>
      <c r="R894" s="306">
        <f t="shared" ca="1" si="397"/>
        <v>0</v>
      </c>
      <c r="S894" s="307">
        <f t="shared" ca="1" si="398"/>
        <v>4.2939999999999809</v>
      </c>
      <c r="T894" s="304">
        <f t="shared" ca="1" si="378"/>
        <v>42.124139999999812</v>
      </c>
      <c r="U894" s="311">
        <f t="shared" ca="1" si="379"/>
        <v>0</v>
      </c>
      <c r="V894" s="306">
        <f t="shared" ca="1" si="380"/>
        <v>1.2253875853606762</v>
      </c>
      <c r="W894" s="304">
        <f t="shared" ca="1" si="381"/>
        <v>42.948951181259105</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-0.21313930604949682</v>
      </c>
      <c r="AH894" s="304">
        <f t="shared" ca="1" si="405"/>
        <v>-10.002075324744606</v>
      </c>
    </row>
    <row r="895" spans="1:34" x14ac:dyDescent="0.2">
      <c r="A895" s="347">
        <f t="shared" ca="1" si="383"/>
        <v>1E-4</v>
      </c>
      <c r="B895" s="304">
        <f t="shared" ca="1" si="384"/>
        <v>51.323500000001204</v>
      </c>
      <c r="D895" s="306">
        <f t="shared" ca="1" si="385"/>
        <v>-0.65509552429039219</v>
      </c>
      <c r="E895" s="307">
        <f t="shared" ca="1" si="386"/>
        <v>0.17060848721263078</v>
      </c>
      <c r="F895" s="304">
        <f t="shared" ca="1" si="387"/>
        <v>0.6769471189496904</v>
      </c>
      <c r="G895" s="306">
        <f t="shared" ca="1" si="388"/>
        <v>8.2846760977708787</v>
      </c>
      <c r="H895" s="307">
        <f t="shared" ca="1" si="389"/>
        <v>-126.22090696390626</v>
      </c>
      <c r="I895" s="304">
        <f t="shared" ca="1" si="390"/>
        <v>126.49250259535565</v>
      </c>
      <c r="J895" s="306">
        <f t="shared" ca="1" si="391"/>
        <v>1912.6142538122574</v>
      </c>
      <c r="K895" s="307">
        <f t="shared" ca="1" si="392"/>
        <v>-3.1760837658694596</v>
      </c>
      <c r="L895" s="304">
        <f t="shared" ca="1" si="377"/>
        <v>1912.616890909914</v>
      </c>
      <c r="M895" s="306">
        <f t="shared" ca="1" si="393"/>
        <v>-1.5052540183918792</v>
      </c>
      <c r="N895" s="304">
        <f t="shared" ca="1" si="394"/>
        <v>-86.244702348962278</v>
      </c>
      <c r="P895" s="310">
        <f t="shared" ca="1" si="395"/>
        <v>23</v>
      </c>
      <c r="Q895" s="304">
        <f t="shared" ca="1" si="396"/>
        <v>0</v>
      </c>
      <c r="R895" s="306">
        <f t="shared" ca="1" si="397"/>
        <v>0</v>
      </c>
      <c r="S895" s="307">
        <f t="shared" ca="1" si="398"/>
        <v>4.2939999999999809</v>
      </c>
      <c r="T895" s="304">
        <f t="shared" ca="1" si="378"/>
        <v>42.124139999999812</v>
      </c>
      <c r="U895" s="311">
        <f t="shared" ca="1" si="379"/>
        <v>0</v>
      </c>
      <c r="V895" s="306">
        <f t="shared" ca="1" si="380"/>
        <v>1.2253891320571195</v>
      </c>
      <c r="W895" s="304">
        <f t="shared" ca="1" si="381"/>
        <v>42.948990917485801</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-0.21314823371263003</v>
      </c>
      <c r="AH895" s="304">
        <f t="shared" ca="1" si="405"/>
        <v>-10.002084578774872</v>
      </c>
    </row>
    <row r="896" spans="1:34" x14ac:dyDescent="0.2">
      <c r="A896" s="347">
        <f t="shared" ca="1" si="383"/>
        <v>1E-4</v>
      </c>
      <c r="B896" s="304">
        <f t="shared" ca="1" si="384"/>
        <v>51.323600000001207</v>
      </c>
      <c r="D896" s="306">
        <f t="shared" ca="1" si="385"/>
        <v>-0.65509106075846557</v>
      </c>
      <c r="E896" s="307">
        <f t="shared" ca="1" si="386"/>
        <v>0.17061805399116103</v>
      </c>
      <c r="F896" s="304">
        <f t="shared" ca="1" si="387"/>
        <v>0.67694521065842717</v>
      </c>
      <c r="G896" s="306">
        <f t="shared" ca="1" si="388"/>
        <v>8.2846105886648029</v>
      </c>
      <c r="H896" s="307">
        <f t="shared" ca="1" si="389"/>
        <v>-126.22088990210086</v>
      </c>
      <c r="I896" s="304">
        <f t="shared" ca="1" si="390"/>
        <v>126.49248127965585</v>
      </c>
      <c r="J896" s="306">
        <f t="shared" ca="1" si="391"/>
        <v>1912.6142538122574</v>
      </c>
      <c r="K896" s="307">
        <f t="shared" ca="1" si="392"/>
        <v>-3.1887058557127599</v>
      </c>
      <c r="L896" s="304">
        <f t="shared" ca="1" si="377"/>
        <v>1912.6169119117535</v>
      </c>
      <c r="M896" s="306">
        <f t="shared" ca="1" si="393"/>
        <v>-1.5052545263349548</v>
      </c>
      <c r="N896" s="304">
        <f t="shared" ca="1" si="394"/>
        <v>-86.244731451956739</v>
      </c>
      <c r="P896" s="310">
        <f t="shared" ca="1" si="395"/>
        <v>23</v>
      </c>
      <c r="Q896" s="304">
        <f t="shared" ca="1" si="396"/>
        <v>0</v>
      </c>
      <c r="R896" s="306">
        <f t="shared" ca="1" si="397"/>
        <v>0</v>
      </c>
      <c r="S896" s="307">
        <f t="shared" ca="1" si="398"/>
        <v>4.2939999999999809</v>
      </c>
      <c r="T896" s="304">
        <f t="shared" ca="1" si="378"/>
        <v>42.124139999999812</v>
      </c>
      <c r="U896" s="311">
        <f t="shared" ca="1" si="379"/>
        <v>0</v>
      </c>
      <c r="V896" s="306">
        <f t="shared" ca="1" si="380"/>
        <v>1.2253906787553064</v>
      </c>
      <c r="W896" s="304">
        <f t="shared" ca="1" si="381"/>
        <v>42.949030653133256</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-0.21315716124585649</v>
      </c>
      <c r="AH896" s="304">
        <f t="shared" ca="1" si="405"/>
        <v>-10.002093832670235</v>
      </c>
    </row>
    <row r="897" spans="1:34" x14ac:dyDescent="0.2">
      <c r="A897" s="347">
        <f t="shared" ca="1" si="383"/>
        <v>1E-4</v>
      </c>
      <c r="B897" s="304">
        <f t="shared" ca="1" si="384"/>
        <v>51.32370000000121</v>
      </c>
      <c r="D897" s="306">
        <f t="shared" ca="1" si="385"/>
        <v>-0.65508659724653351</v>
      </c>
      <c r="E897" s="307">
        <f t="shared" ca="1" si="386"/>
        <v>0.1706276206306061</v>
      </c>
      <c r="F897" s="304">
        <f t="shared" ca="1" si="387"/>
        <v>0.67694330251070811</v>
      </c>
      <c r="G897" s="306">
        <f t="shared" ca="1" si="388"/>
        <v>8.2845450800050777</v>
      </c>
      <c r="H897" s="307">
        <f t="shared" ca="1" si="389"/>
        <v>-126.2208728393388</v>
      </c>
      <c r="I897" s="304">
        <f t="shared" ca="1" si="390"/>
        <v>126.4924599630633</v>
      </c>
      <c r="J897" s="306">
        <f t="shared" ca="1" si="391"/>
        <v>1912.6142538122574</v>
      </c>
      <c r="K897" s="307">
        <f t="shared" ca="1" si="392"/>
        <v>-3.2013279438498317</v>
      </c>
      <c r="L897" s="304">
        <f t="shared" ca="1" si="377"/>
        <v>1912.616932996888</v>
      </c>
      <c r="M897" s="306">
        <f t="shared" ca="1" si="393"/>
        <v>-1.5052550342741851</v>
      </c>
      <c r="N897" s="304">
        <f t="shared" ca="1" si="394"/>
        <v>-86.244760554730888</v>
      </c>
      <c r="P897" s="310">
        <f t="shared" ca="1" si="395"/>
        <v>23</v>
      </c>
      <c r="Q897" s="304">
        <f t="shared" ca="1" si="396"/>
        <v>0</v>
      </c>
      <c r="R897" s="306">
        <f t="shared" ca="1" si="397"/>
        <v>0</v>
      </c>
      <c r="S897" s="307">
        <f t="shared" ca="1" si="398"/>
        <v>4.2939999999999809</v>
      </c>
      <c r="T897" s="304">
        <f t="shared" ca="1" si="378"/>
        <v>42.124139999999812</v>
      </c>
      <c r="U897" s="311">
        <f t="shared" ca="1" si="379"/>
        <v>0</v>
      </c>
      <c r="V897" s="306">
        <f t="shared" ca="1" si="380"/>
        <v>1.2253922254552372</v>
      </c>
      <c r="W897" s="304">
        <f t="shared" ca="1" si="381"/>
        <v>42.949070388201484</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-0.21316608864918507</v>
      </c>
      <c r="AH897" s="304">
        <f t="shared" ca="1" si="405"/>
        <v>-10.002103086430704</v>
      </c>
    </row>
    <row r="898" spans="1:34" x14ac:dyDescent="0.2">
      <c r="A898" s="347">
        <f t="shared" ca="1" si="383"/>
        <v>1E-4</v>
      </c>
      <c r="B898" s="304">
        <f t="shared" ca="1" si="384"/>
        <v>51.323800000001214</v>
      </c>
      <c r="D898" s="306">
        <f t="shared" ca="1" si="385"/>
        <v>-0.65508213375459645</v>
      </c>
      <c r="E898" s="307">
        <f t="shared" ca="1" si="386"/>
        <v>0.17063718713097309</v>
      </c>
      <c r="F898" s="304">
        <f t="shared" ca="1" si="387"/>
        <v>0.67694139450653013</v>
      </c>
      <c r="G898" s="306">
        <f t="shared" ca="1" si="388"/>
        <v>8.284479571791703</v>
      </c>
      <c r="H898" s="307">
        <f t="shared" ca="1" si="389"/>
        <v>-126.22085577562008</v>
      </c>
      <c r="I898" s="304">
        <f t="shared" ca="1" si="390"/>
        <v>126.49243864557802</v>
      </c>
      <c r="J898" s="306">
        <f t="shared" ca="1" si="391"/>
        <v>1912.6142538122574</v>
      </c>
      <c r="K898" s="307">
        <f t="shared" ca="1" si="392"/>
        <v>-3.2139500302805795</v>
      </c>
      <c r="L898" s="304">
        <f t="shared" ca="1" si="377"/>
        <v>1912.6169541653171</v>
      </c>
      <c r="M898" s="306">
        <f t="shared" ca="1" si="393"/>
        <v>-1.5052555422095701</v>
      </c>
      <c r="N898" s="304">
        <f t="shared" ca="1" si="394"/>
        <v>-86.244789657284713</v>
      </c>
      <c r="P898" s="310">
        <f t="shared" ca="1" si="395"/>
        <v>23</v>
      </c>
      <c r="Q898" s="304">
        <f t="shared" ca="1" si="396"/>
        <v>0</v>
      </c>
      <c r="R898" s="306">
        <f t="shared" ca="1" si="397"/>
        <v>0</v>
      </c>
      <c r="S898" s="307">
        <f t="shared" ca="1" si="398"/>
        <v>4.2939999999999809</v>
      </c>
      <c r="T898" s="304">
        <f t="shared" ca="1" si="378"/>
        <v>42.124139999999812</v>
      </c>
      <c r="U898" s="311">
        <f t="shared" ca="1" si="379"/>
        <v>0</v>
      </c>
      <c r="V898" s="306">
        <f t="shared" ca="1" si="380"/>
        <v>1.225393772156911</v>
      </c>
      <c r="W898" s="304">
        <f t="shared" ca="1" si="381"/>
        <v>42.949110122690485</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-0.21317501592261756</v>
      </c>
      <c r="AH898" s="304">
        <f t="shared" ca="1" si="405"/>
        <v>-10.002112340056282</v>
      </c>
    </row>
    <row r="899" spans="1:34" x14ac:dyDescent="0.2">
      <c r="A899" s="347">
        <f t="shared" ca="1" si="383"/>
        <v>1E-4</v>
      </c>
      <c r="B899" s="304">
        <f t="shared" ca="1" si="384"/>
        <v>51.323900000001217</v>
      </c>
      <c r="D899" s="306">
        <f t="shared" ca="1" si="385"/>
        <v>-0.65507767028265229</v>
      </c>
      <c r="E899" s="307">
        <f t="shared" ca="1" si="386"/>
        <v>0.17064675349225844</v>
      </c>
      <c r="F899" s="304">
        <f t="shared" ca="1" si="387"/>
        <v>0.67693948664588544</v>
      </c>
      <c r="G899" s="306">
        <f t="shared" ca="1" si="388"/>
        <v>8.2844140640246753</v>
      </c>
      <c r="H899" s="307">
        <f t="shared" ca="1" si="389"/>
        <v>-126.22083871094473</v>
      </c>
      <c r="I899" s="304">
        <f t="shared" ca="1" si="390"/>
        <v>126.49241732720003</v>
      </c>
      <c r="J899" s="306">
        <f t="shared" ca="1" si="391"/>
        <v>1912.6142538122574</v>
      </c>
      <c r="K899" s="307">
        <f t="shared" ca="1" si="392"/>
        <v>-3.2265721150049078</v>
      </c>
      <c r="L899" s="304">
        <f t="shared" ca="1" si="377"/>
        <v>1912.6169754170414</v>
      </c>
      <c r="M899" s="306">
        <f t="shared" ca="1" si="393"/>
        <v>-1.5052560501411101</v>
      </c>
      <c r="N899" s="304">
        <f t="shared" ca="1" si="394"/>
        <v>-86.244818759618227</v>
      </c>
      <c r="P899" s="310">
        <f t="shared" ca="1" si="395"/>
        <v>23</v>
      </c>
      <c r="Q899" s="304">
        <f t="shared" ca="1" si="396"/>
        <v>0</v>
      </c>
      <c r="R899" s="306">
        <f t="shared" ca="1" si="397"/>
        <v>0</v>
      </c>
      <c r="S899" s="307">
        <f t="shared" ca="1" si="398"/>
        <v>4.2939999999999809</v>
      </c>
      <c r="T899" s="304">
        <f t="shared" ca="1" si="378"/>
        <v>42.124139999999812</v>
      </c>
      <c r="U899" s="311">
        <f t="shared" ca="1" si="379"/>
        <v>0</v>
      </c>
      <c r="V899" s="306">
        <f t="shared" ca="1" si="380"/>
        <v>1.2253953188603286</v>
      </c>
      <c r="W899" s="304">
        <f t="shared" ca="1" si="381"/>
        <v>42.949149856600265</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-0.21318394306615396</v>
      </c>
      <c r="AH899" s="304">
        <f t="shared" ca="1" si="405"/>
        <v>-10.002121593546967</v>
      </c>
    </row>
    <row r="900" spans="1:34" x14ac:dyDescent="0.2">
      <c r="A900" s="347">
        <f t="shared" ca="1" si="383"/>
        <v>1E-4</v>
      </c>
      <c r="B900" s="304">
        <f t="shared" ca="1" si="384"/>
        <v>51.32400000000122</v>
      </c>
      <c r="D900" s="306">
        <f t="shared" ca="1" si="385"/>
        <v>-0.65507320683070169</v>
      </c>
      <c r="E900" s="307">
        <f t="shared" ca="1" si="386"/>
        <v>0.17065631971446393</v>
      </c>
      <c r="F900" s="304">
        <f t="shared" ca="1" si="387"/>
        <v>0.67693757892876993</v>
      </c>
      <c r="G900" s="306">
        <f t="shared" ca="1" si="388"/>
        <v>8.2843485567039927</v>
      </c>
      <c r="H900" s="307">
        <f t="shared" ca="1" si="389"/>
        <v>-126.22082164531277</v>
      </c>
      <c r="I900" s="304">
        <f t="shared" ca="1" si="390"/>
        <v>126.49239600792934</v>
      </c>
      <c r="J900" s="306">
        <f t="shared" ca="1" si="391"/>
        <v>1912.6142538122574</v>
      </c>
      <c r="K900" s="307">
        <f t="shared" ca="1" si="392"/>
        <v>-3.2391941980227208</v>
      </c>
      <c r="L900" s="304">
        <f t="shared" ref="L900:L963" ca="1" si="406">SQRT(pos_x^2+pos_z^2)</f>
        <v>1912.6169967520602</v>
      </c>
      <c r="M900" s="306">
        <f t="shared" ca="1" si="393"/>
        <v>-1.5052565580688049</v>
      </c>
      <c r="N900" s="304">
        <f t="shared" ca="1" si="394"/>
        <v>-86.244847861731444</v>
      </c>
      <c r="P900" s="310">
        <f t="shared" ca="1" si="395"/>
        <v>23</v>
      </c>
      <c r="Q900" s="304">
        <f t="shared" ca="1" si="396"/>
        <v>0</v>
      </c>
      <c r="R900" s="306">
        <f t="shared" ca="1" si="397"/>
        <v>0</v>
      </c>
      <c r="S900" s="307">
        <f t="shared" ca="1" si="398"/>
        <v>4.2939999999999809</v>
      </c>
      <c r="T900" s="304">
        <f t="shared" ref="T900:T963" ca="1" si="407">m*g</f>
        <v>42.124139999999812</v>
      </c>
      <c r="U900" s="311">
        <f t="shared" ref="U900:U963" ca="1" si="408">IF(pos_xz&lt;L_rampe,Poids*COS(Beta),0)</f>
        <v>0</v>
      </c>
      <c r="V900" s="306">
        <f t="shared" ref="V900:V963" ca="1" si="409">Rho_moyen*(20000-Alt_rampe-pos_z)/(20000+Alt_rampe+pos_z)</f>
        <v>1.2253968655654899</v>
      </c>
      <c r="W900" s="304">
        <f t="shared" ref="W900:W963" ca="1" si="410">1/2*Rho*Sref*Cx*vit_xz^2</f>
        <v>42.949189589930839</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-0.21319287007979426</v>
      </c>
      <c r="AH900" s="304">
        <f t="shared" ca="1" si="405"/>
        <v>-10.002130846902761</v>
      </c>
    </row>
    <row r="901" spans="1:34" x14ac:dyDescent="0.2">
      <c r="A901" s="347">
        <f t="shared" ref="A901:A964" ca="1" si="412">IF(B900+0.01&lt;=T_ini+ROUNDUP(Temps_fin_propu,0), 0.01, IF(K900&gt;0, 0.1, 0.0001))</f>
        <v>1E-4</v>
      </c>
      <c r="B901" s="304">
        <f t="shared" ref="B901:B964" ca="1" si="413">B900+pas</f>
        <v>51.324100000001224</v>
      </c>
      <c r="D901" s="306">
        <f t="shared" ref="D901:D964" ca="1" si="414">IF(AND(L900&lt;L_rampe,Poussee&lt;Poids*SIN(M900)),0,(-W900+Poussee)/m*COS(M900)-U900/m*SIN(M900))</f>
        <v>-0.65506874339874499</v>
      </c>
      <c r="E901" s="307">
        <f t="shared" ref="E901:E964" ca="1" si="415">IF(AND(L900&lt;L_rampe,Poussee&lt;Poids*SIN(M900)),0,(-W900+Poussee)/m*SIN(M900)+U900/m*COS(M900)-Poids/m)</f>
        <v>0.1706658857975949</v>
      </c>
      <c r="F901" s="304">
        <f t="shared" ref="F901:F964" ca="1" si="416">SQRT(acc_x^2+acc_z^2)</f>
        <v>0.67693567135518018</v>
      </c>
      <c r="G901" s="306">
        <f t="shared" ref="G901:G964" ca="1" si="417">G900+acc_x*pas</f>
        <v>8.2842830498296536</v>
      </c>
      <c r="H901" s="307">
        <f t="shared" ref="H901:H964" ca="1" si="418">H900+acc_z*pas</f>
        <v>-126.22080457872418</v>
      </c>
      <c r="I901" s="304">
        <f t="shared" ref="I901:I964" ca="1" si="419">SQRT(vit_x^2+vit_z^2)</f>
        <v>126.49237468776596</v>
      </c>
      <c r="J901" s="306">
        <f t="shared" ref="J901:J964" ca="1" si="420">J900+0.5*(vit_x+G900)*pas*(K900&gt;=0)</f>
        <v>1912.6142538122574</v>
      </c>
      <c r="K901" s="307">
        <f t="shared" ref="K901:K964" ca="1" si="421">K900+0.5*(vit_z+H900)*pas</f>
        <v>-3.2518162793339225</v>
      </c>
      <c r="L901" s="304">
        <f t="shared" ca="1" si="406"/>
        <v>1912.617018170374</v>
      </c>
      <c r="M901" s="306">
        <f t="shared" ref="M901:M964" ca="1" si="422">IF(AND(L900&gt;L_rampe,G901&gt;0),ATAN2(G901,H901),$M$4)</f>
        <v>-1.5052570659926545</v>
      </c>
      <c r="N901" s="304">
        <f t="shared" ref="N901:N964" ca="1" si="423">DEGREES(Beta)</f>
        <v>-86.244876963624336</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4.2939999999999809</v>
      </c>
      <c r="T901" s="304">
        <f t="shared" ca="1" si="407"/>
        <v>42.124139999999812</v>
      </c>
      <c r="U901" s="311">
        <f t="shared" ca="1" si="408"/>
        <v>0</v>
      </c>
      <c r="V901" s="306">
        <f t="shared" ca="1" si="409"/>
        <v>1.2253984122723942</v>
      </c>
      <c r="W901" s="304">
        <f t="shared" ca="1" si="410"/>
        <v>42.949229322682193</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-0.2132017969635438</v>
      </c>
      <c r="AH901" s="304">
        <f t="shared" ref="AH901:AH964" ca="1" si="434">IF(AND(L900&lt;L_rampe,Poussee&lt;Poids*SIN(M900)), g*SIN(M900), (-W900+Poussee)/m)</f>
        <v>-10.002140100123668</v>
      </c>
    </row>
    <row r="902" spans="1:34" x14ac:dyDescent="0.2">
      <c r="A902" s="347">
        <f t="shared" ca="1" si="412"/>
        <v>1E-4</v>
      </c>
      <c r="B902" s="304">
        <f t="shared" ca="1" si="413"/>
        <v>51.324200000001227</v>
      </c>
      <c r="D902" s="306">
        <f t="shared" ca="1" si="414"/>
        <v>-0.65506427998678252</v>
      </c>
      <c r="E902" s="307">
        <f t="shared" ca="1" si="415"/>
        <v>0.170675451741646</v>
      </c>
      <c r="F902" s="304">
        <f t="shared" ca="1" si="416"/>
        <v>0.67693376392511018</v>
      </c>
      <c r="G902" s="306">
        <f t="shared" ca="1" si="417"/>
        <v>8.2842175434016543</v>
      </c>
      <c r="H902" s="307">
        <f t="shared" ca="1" si="418"/>
        <v>-126.22078751117901</v>
      </c>
      <c r="I902" s="304">
        <f t="shared" ca="1" si="419"/>
        <v>126.49235336670991</v>
      </c>
      <c r="J902" s="306">
        <f t="shared" ca="1" si="420"/>
        <v>1912.6142538122574</v>
      </c>
      <c r="K902" s="307">
        <f t="shared" ca="1" si="421"/>
        <v>-3.2644383589384178</v>
      </c>
      <c r="L902" s="304">
        <f t="shared" ca="1" si="406"/>
        <v>1912.6170396719824</v>
      </c>
      <c r="M902" s="306">
        <f t="shared" ca="1" si="422"/>
        <v>-1.5052575739126592</v>
      </c>
      <c r="N902" s="304">
        <f t="shared" ca="1" si="423"/>
        <v>-86.244906065296945</v>
      </c>
      <c r="P902" s="310">
        <f t="shared" ca="1" si="424"/>
        <v>23</v>
      </c>
      <c r="Q902" s="304">
        <f t="shared" ca="1" si="425"/>
        <v>0</v>
      </c>
      <c r="R902" s="306">
        <f t="shared" ca="1" si="426"/>
        <v>0</v>
      </c>
      <c r="S902" s="307">
        <f t="shared" ca="1" si="427"/>
        <v>4.2939999999999809</v>
      </c>
      <c r="T902" s="304">
        <f t="shared" ca="1" si="407"/>
        <v>42.124139999999812</v>
      </c>
      <c r="U902" s="311">
        <f t="shared" ca="1" si="408"/>
        <v>0</v>
      </c>
      <c r="V902" s="306">
        <f t="shared" ca="1" si="409"/>
        <v>1.225399958981042</v>
      </c>
      <c r="W902" s="304">
        <f t="shared" ca="1" si="410"/>
        <v>42.949269054854355</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-0.2132107237174008</v>
      </c>
      <c r="AH902" s="304">
        <f t="shared" ca="1" si="434"/>
        <v>-10.002149353209685</v>
      </c>
    </row>
    <row r="903" spans="1:34" x14ac:dyDescent="0.2">
      <c r="A903" s="347">
        <f t="shared" ca="1" si="412"/>
        <v>1E-4</v>
      </c>
      <c r="B903" s="304">
        <f t="shared" ca="1" si="413"/>
        <v>51.32430000000123</v>
      </c>
      <c r="D903" s="306">
        <f t="shared" ca="1" si="414"/>
        <v>-0.65505981659481261</v>
      </c>
      <c r="E903" s="307">
        <f t="shared" ca="1" si="415"/>
        <v>0.17068501754662435</v>
      </c>
      <c r="F903" s="304">
        <f t="shared" ca="1" si="416"/>
        <v>0.67693185663855482</v>
      </c>
      <c r="G903" s="306">
        <f t="shared" ca="1" si="417"/>
        <v>8.2841520374199948</v>
      </c>
      <c r="H903" s="307">
        <f t="shared" ca="1" si="418"/>
        <v>-126.22077044267726</v>
      </c>
      <c r="I903" s="304">
        <f t="shared" ca="1" si="419"/>
        <v>126.4923320447612</v>
      </c>
      <c r="J903" s="306">
        <f t="shared" ca="1" si="420"/>
        <v>1912.6142538122574</v>
      </c>
      <c r="K903" s="307">
        <f t="shared" ca="1" si="421"/>
        <v>-3.2770604368361105</v>
      </c>
      <c r="L903" s="304">
        <f t="shared" ca="1" si="406"/>
        <v>1912.6170612568853</v>
      </c>
      <c r="M903" s="306">
        <f t="shared" ca="1" si="422"/>
        <v>-1.5052580818288188</v>
      </c>
      <c r="N903" s="304">
        <f t="shared" ca="1" si="423"/>
        <v>-86.244935166749229</v>
      </c>
      <c r="P903" s="310">
        <f t="shared" ca="1" si="424"/>
        <v>23</v>
      </c>
      <c r="Q903" s="304">
        <f t="shared" ca="1" si="425"/>
        <v>0</v>
      </c>
      <c r="R903" s="306">
        <f t="shared" ca="1" si="426"/>
        <v>0</v>
      </c>
      <c r="S903" s="307">
        <f t="shared" ca="1" si="427"/>
        <v>4.2939999999999809</v>
      </c>
      <c r="T903" s="304">
        <f t="shared" ca="1" si="407"/>
        <v>42.124139999999812</v>
      </c>
      <c r="U903" s="311">
        <f t="shared" ca="1" si="408"/>
        <v>0</v>
      </c>
      <c r="V903" s="306">
        <f t="shared" ca="1" si="409"/>
        <v>1.2254015056914336</v>
      </c>
      <c r="W903" s="304">
        <f t="shared" ca="1" si="410"/>
        <v>42.949308786447332</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-0.2132196503413688</v>
      </c>
      <c r="AH903" s="304">
        <f t="shared" ca="1" si="434"/>
        <v>-10.002158606160817</v>
      </c>
    </row>
    <row r="904" spans="1:34" x14ac:dyDescent="0.2">
      <c r="A904" s="347">
        <f t="shared" ca="1" si="412"/>
        <v>1E-4</v>
      </c>
      <c r="B904" s="304">
        <f t="shared" ca="1" si="413"/>
        <v>51.324400000001233</v>
      </c>
      <c r="D904" s="306">
        <f t="shared" ca="1" si="414"/>
        <v>-0.65505535322283792</v>
      </c>
      <c r="E904" s="307">
        <f t="shared" ca="1" si="415"/>
        <v>0.17069458321252995</v>
      </c>
      <c r="F904" s="304">
        <f t="shared" ca="1" si="416"/>
        <v>0.67692994949551188</v>
      </c>
      <c r="G904" s="306">
        <f t="shared" ca="1" si="417"/>
        <v>8.2840865318846717</v>
      </c>
      <c r="H904" s="307">
        <f t="shared" ca="1" si="418"/>
        <v>-126.22075337321894</v>
      </c>
      <c r="I904" s="304">
        <f t="shared" ca="1" si="419"/>
        <v>126.49231072191982</v>
      </c>
      <c r="J904" s="306">
        <f t="shared" ca="1" si="420"/>
        <v>1912.6142538122574</v>
      </c>
      <c r="K904" s="307">
        <f t="shared" ca="1" si="421"/>
        <v>-3.2896825130269054</v>
      </c>
      <c r="L904" s="304">
        <f t="shared" ca="1" si="406"/>
        <v>1912.6170829250832</v>
      </c>
      <c r="M904" s="306">
        <f t="shared" ca="1" si="422"/>
        <v>-1.5052585897411332</v>
      </c>
      <c r="N904" s="304">
        <f t="shared" ca="1" si="423"/>
        <v>-86.244964267981217</v>
      </c>
      <c r="P904" s="310">
        <f t="shared" ca="1" si="424"/>
        <v>23</v>
      </c>
      <c r="Q904" s="304">
        <f t="shared" ca="1" si="425"/>
        <v>0</v>
      </c>
      <c r="R904" s="306">
        <f t="shared" ca="1" si="426"/>
        <v>0</v>
      </c>
      <c r="S904" s="307">
        <f t="shared" ca="1" si="427"/>
        <v>4.2939999999999809</v>
      </c>
      <c r="T904" s="304">
        <f t="shared" ca="1" si="407"/>
        <v>42.124139999999812</v>
      </c>
      <c r="U904" s="311">
        <f t="shared" ca="1" si="408"/>
        <v>0</v>
      </c>
      <c r="V904" s="306">
        <f t="shared" ca="1" si="409"/>
        <v>1.2254030524035679</v>
      </c>
      <c r="W904" s="304">
        <f t="shared" ca="1" si="410"/>
        <v>42.94934851746109</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-0.21322857683544605</v>
      </c>
      <c r="AH904" s="304">
        <f t="shared" ca="1" si="434"/>
        <v>-10.002167858977066</v>
      </c>
    </row>
    <row r="905" spans="1:34" x14ac:dyDescent="0.2">
      <c r="A905" s="347">
        <f t="shared" ca="1" si="412"/>
        <v>1E-4</v>
      </c>
      <c r="B905" s="304">
        <f t="shared" ca="1" si="413"/>
        <v>51.324500000001237</v>
      </c>
      <c r="D905" s="306">
        <f t="shared" ca="1" si="414"/>
        <v>-0.65505088987085835</v>
      </c>
      <c r="E905" s="307">
        <f t="shared" ca="1" si="415"/>
        <v>0.17070414873936102</v>
      </c>
      <c r="F905" s="304">
        <f t="shared" ca="1" si="416"/>
        <v>0.6769280424959756</v>
      </c>
      <c r="G905" s="306">
        <f t="shared" ca="1" si="417"/>
        <v>8.2840210267956849</v>
      </c>
      <c r="H905" s="307">
        <f t="shared" ca="1" si="418"/>
        <v>-126.22073630280407</v>
      </c>
      <c r="I905" s="304">
        <f t="shared" ca="1" si="419"/>
        <v>126.49228939818582</v>
      </c>
      <c r="J905" s="306">
        <f t="shared" ca="1" si="420"/>
        <v>1912.6142538122574</v>
      </c>
      <c r="K905" s="307">
        <f t="shared" ca="1" si="421"/>
        <v>-3.3023045875107067</v>
      </c>
      <c r="L905" s="304">
        <f t="shared" ca="1" si="406"/>
        <v>1912.6171046765755</v>
      </c>
      <c r="M905" s="306">
        <f t="shared" ca="1" si="422"/>
        <v>-1.5052590976496028</v>
      </c>
      <c r="N905" s="304">
        <f t="shared" ca="1" si="423"/>
        <v>-86.244993368992894</v>
      </c>
      <c r="P905" s="310">
        <f t="shared" ca="1" si="424"/>
        <v>23</v>
      </c>
      <c r="Q905" s="304">
        <f t="shared" ca="1" si="425"/>
        <v>0</v>
      </c>
      <c r="R905" s="306">
        <f t="shared" ca="1" si="426"/>
        <v>0</v>
      </c>
      <c r="S905" s="307">
        <f t="shared" ca="1" si="427"/>
        <v>4.2939999999999809</v>
      </c>
      <c r="T905" s="304">
        <f t="shared" ca="1" si="407"/>
        <v>42.124139999999812</v>
      </c>
      <c r="U905" s="311">
        <f t="shared" ca="1" si="408"/>
        <v>0</v>
      </c>
      <c r="V905" s="306">
        <f t="shared" ca="1" si="409"/>
        <v>1.2254045991174465</v>
      </c>
      <c r="W905" s="304">
        <f t="shared" ca="1" si="410"/>
        <v>42.949388247895698</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-0.21323750319963253</v>
      </c>
      <c r="AH905" s="304">
        <f t="shared" ca="1" si="434"/>
        <v>-10.002177111658426</v>
      </c>
    </row>
    <row r="906" spans="1:34" x14ac:dyDescent="0.2">
      <c r="A906" s="347">
        <f t="shared" ca="1" si="412"/>
        <v>1E-4</v>
      </c>
      <c r="B906" s="304">
        <f t="shared" ca="1" si="413"/>
        <v>51.32460000000124</v>
      </c>
      <c r="D906" s="306">
        <f t="shared" ca="1" si="414"/>
        <v>-0.65504642653887313</v>
      </c>
      <c r="E906" s="307">
        <f t="shared" ca="1" si="415"/>
        <v>0.17071371412712644</v>
      </c>
      <c r="F906" s="304">
        <f t="shared" ca="1" si="416"/>
        <v>0.67692613563994231</v>
      </c>
      <c r="G906" s="306">
        <f t="shared" ca="1" si="417"/>
        <v>8.2839555221530308</v>
      </c>
      <c r="H906" s="307">
        <f t="shared" ca="1" si="418"/>
        <v>-126.22071923143265</v>
      </c>
      <c r="I906" s="304">
        <f t="shared" ca="1" si="419"/>
        <v>126.4922680735592</v>
      </c>
      <c r="J906" s="306">
        <f t="shared" ca="1" si="420"/>
        <v>1912.6142538122574</v>
      </c>
      <c r="K906" s="307">
        <f t="shared" ca="1" si="421"/>
        <v>-3.3149266602874183</v>
      </c>
      <c r="L906" s="304">
        <f t="shared" ca="1" si="406"/>
        <v>1912.6171265113626</v>
      </c>
      <c r="M906" s="306">
        <f t="shared" ca="1" si="422"/>
        <v>-1.5052596055542273</v>
      </c>
      <c r="N906" s="304">
        <f t="shared" ca="1" si="423"/>
        <v>-86.245022469784274</v>
      </c>
      <c r="P906" s="310">
        <f t="shared" ca="1" si="424"/>
        <v>23</v>
      </c>
      <c r="Q906" s="304">
        <f t="shared" ca="1" si="425"/>
        <v>0</v>
      </c>
      <c r="R906" s="306">
        <f t="shared" ca="1" si="426"/>
        <v>0</v>
      </c>
      <c r="S906" s="307">
        <f t="shared" ca="1" si="427"/>
        <v>4.2939999999999809</v>
      </c>
      <c r="T906" s="304">
        <f t="shared" ca="1" si="407"/>
        <v>42.124139999999812</v>
      </c>
      <c r="U906" s="311">
        <f t="shared" ca="1" si="408"/>
        <v>0</v>
      </c>
      <c r="V906" s="306">
        <f t="shared" ca="1" si="409"/>
        <v>1.2254061458330678</v>
      </c>
      <c r="W906" s="304">
        <f t="shared" ca="1" si="410"/>
        <v>42.949427977751121</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-0.21324642943394068</v>
      </c>
      <c r="AH906" s="304">
        <f t="shared" ca="1" si="434"/>
        <v>-10.002186364204912</v>
      </c>
    </row>
    <row r="907" spans="1:34" x14ac:dyDescent="0.2">
      <c r="A907" s="347">
        <f t="shared" ca="1" si="412"/>
        <v>1E-4</v>
      </c>
      <c r="B907" s="304">
        <f t="shared" ca="1" si="413"/>
        <v>51.324700000001243</v>
      </c>
      <c r="D907" s="306">
        <f t="shared" ca="1" si="414"/>
        <v>-0.6550419632268818</v>
      </c>
      <c r="E907" s="307">
        <f t="shared" ca="1" si="415"/>
        <v>0.17072327937582266</v>
      </c>
      <c r="F907" s="304">
        <f t="shared" ca="1" si="416"/>
        <v>0.67692422892740567</v>
      </c>
      <c r="G907" s="306">
        <f t="shared" ca="1" si="417"/>
        <v>8.2838900179567077</v>
      </c>
      <c r="H907" s="307">
        <f t="shared" ca="1" si="418"/>
        <v>-126.22070215910472</v>
      </c>
      <c r="I907" s="304">
        <f t="shared" ca="1" si="419"/>
        <v>126.49224674803996</v>
      </c>
      <c r="J907" s="306">
        <f t="shared" ca="1" si="420"/>
        <v>1912.6142538122574</v>
      </c>
      <c r="K907" s="307">
        <f t="shared" ca="1" si="421"/>
        <v>-3.3275487313569454</v>
      </c>
      <c r="L907" s="304">
        <f t="shared" ca="1" si="406"/>
        <v>1912.6171484294439</v>
      </c>
      <c r="M907" s="306">
        <f t="shared" ca="1" si="422"/>
        <v>-1.505260113455007</v>
      </c>
      <c r="N907" s="304">
        <f t="shared" ca="1" si="423"/>
        <v>-86.245051570355358</v>
      </c>
      <c r="P907" s="310">
        <f t="shared" ca="1" si="424"/>
        <v>23</v>
      </c>
      <c r="Q907" s="304">
        <f t="shared" ca="1" si="425"/>
        <v>0</v>
      </c>
      <c r="R907" s="306">
        <f t="shared" ca="1" si="426"/>
        <v>0</v>
      </c>
      <c r="S907" s="307">
        <f t="shared" ca="1" si="427"/>
        <v>4.2939999999999809</v>
      </c>
      <c r="T907" s="304">
        <f t="shared" ca="1" si="407"/>
        <v>42.124139999999812</v>
      </c>
      <c r="U907" s="311">
        <f t="shared" ca="1" si="408"/>
        <v>0</v>
      </c>
      <c r="V907" s="306">
        <f t="shared" ca="1" si="409"/>
        <v>1.2254076925504329</v>
      </c>
      <c r="W907" s="304">
        <f t="shared" ca="1" si="410"/>
        <v>42.949467707027367</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-0.21325535553835984</v>
      </c>
      <c r="AH907" s="304">
        <f t="shared" ca="1" si="434"/>
        <v>-10.002195616616515</v>
      </c>
    </row>
    <row r="908" spans="1:34" x14ac:dyDescent="0.2">
      <c r="A908" s="347">
        <f t="shared" ca="1" si="412"/>
        <v>1E-4</v>
      </c>
      <c r="B908" s="304">
        <f t="shared" ca="1" si="413"/>
        <v>51.324800000001247</v>
      </c>
      <c r="D908" s="306">
        <f t="shared" ca="1" si="414"/>
        <v>-0.65503749993488491</v>
      </c>
      <c r="E908" s="307">
        <f t="shared" ca="1" si="415"/>
        <v>0.17073284448545145</v>
      </c>
      <c r="F908" s="304">
        <f t="shared" ca="1" si="416"/>
        <v>0.67692232235836169</v>
      </c>
      <c r="G908" s="306">
        <f t="shared" ca="1" si="417"/>
        <v>8.2838245142067137</v>
      </c>
      <c r="H908" s="307">
        <f t="shared" ca="1" si="418"/>
        <v>-126.22068508582026</v>
      </c>
      <c r="I908" s="304">
        <f t="shared" ca="1" si="419"/>
        <v>126.49222542162812</v>
      </c>
      <c r="J908" s="306">
        <f t="shared" ca="1" si="420"/>
        <v>1912.6142538122574</v>
      </c>
      <c r="K908" s="307">
        <f t="shared" ca="1" si="421"/>
        <v>-3.3401708007191915</v>
      </c>
      <c r="L908" s="304">
        <f t="shared" ca="1" si="406"/>
        <v>1912.6171704308199</v>
      </c>
      <c r="M908" s="306">
        <f t="shared" ca="1" si="422"/>
        <v>-1.5052606213519417</v>
      </c>
      <c r="N908" s="304">
        <f t="shared" ca="1" si="423"/>
        <v>-86.245080670706145</v>
      </c>
      <c r="P908" s="310">
        <f t="shared" ca="1" si="424"/>
        <v>23</v>
      </c>
      <c r="Q908" s="304">
        <f t="shared" ca="1" si="425"/>
        <v>0</v>
      </c>
      <c r="R908" s="306">
        <f t="shared" ca="1" si="426"/>
        <v>0</v>
      </c>
      <c r="S908" s="307">
        <f t="shared" ca="1" si="427"/>
        <v>4.2939999999999809</v>
      </c>
      <c r="T908" s="304">
        <f t="shared" ca="1" si="407"/>
        <v>42.124139999999812</v>
      </c>
      <c r="U908" s="311">
        <f t="shared" ca="1" si="408"/>
        <v>0</v>
      </c>
      <c r="V908" s="306">
        <f t="shared" ca="1" si="409"/>
        <v>1.225409239269541</v>
      </c>
      <c r="W908" s="304">
        <f t="shared" ca="1" si="410"/>
        <v>42.949507435724442</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-0.21326428151289711</v>
      </c>
      <c r="AH908" s="304">
        <f t="shared" ca="1" si="434"/>
        <v>-10.002204868893237</v>
      </c>
    </row>
    <row r="909" spans="1:34" x14ac:dyDescent="0.2">
      <c r="A909" s="347">
        <f t="shared" ca="1" si="412"/>
        <v>1E-4</v>
      </c>
      <c r="B909" s="304">
        <f t="shared" ca="1" si="413"/>
        <v>51.32490000000125</v>
      </c>
      <c r="D909" s="306">
        <f t="shared" ca="1" si="414"/>
        <v>-0.65503303666288282</v>
      </c>
      <c r="E909" s="307">
        <f t="shared" ca="1" si="415"/>
        <v>0.17074240945600927</v>
      </c>
      <c r="F909" s="304">
        <f t="shared" ca="1" si="416"/>
        <v>0.6769204159328045</v>
      </c>
      <c r="G909" s="306">
        <f t="shared" ca="1" si="417"/>
        <v>8.2837590109030472</v>
      </c>
      <c r="H909" s="307">
        <f t="shared" ca="1" si="418"/>
        <v>-126.22066801157932</v>
      </c>
      <c r="I909" s="304">
        <f t="shared" ca="1" si="419"/>
        <v>126.4922040943237</v>
      </c>
      <c r="J909" s="306">
        <f t="shared" ca="1" si="420"/>
        <v>1912.6142538122574</v>
      </c>
      <c r="K909" s="307">
        <f t="shared" ca="1" si="421"/>
        <v>-3.3527928683740615</v>
      </c>
      <c r="L909" s="304">
        <f t="shared" ca="1" si="406"/>
        <v>1912.6171925154904</v>
      </c>
      <c r="M909" s="306">
        <f t="shared" ca="1" si="422"/>
        <v>-1.5052611292450315</v>
      </c>
      <c r="N909" s="304">
        <f t="shared" ca="1" si="423"/>
        <v>-86.245109770836635</v>
      </c>
      <c r="P909" s="310">
        <f t="shared" ca="1" si="424"/>
        <v>23</v>
      </c>
      <c r="Q909" s="304">
        <f t="shared" ca="1" si="425"/>
        <v>0</v>
      </c>
      <c r="R909" s="306">
        <f t="shared" ca="1" si="426"/>
        <v>0</v>
      </c>
      <c r="S909" s="307">
        <f t="shared" ca="1" si="427"/>
        <v>4.2939999999999809</v>
      </c>
      <c r="T909" s="304">
        <f t="shared" ca="1" si="407"/>
        <v>42.124139999999812</v>
      </c>
      <c r="U909" s="311">
        <f t="shared" ca="1" si="408"/>
        <v>0</v>
      </c>
      <c r="V909" s="306">
        <f t="shared" ca="1" si="409"/>
        <v>1.2254107859903927</v>
      </c>
      <c r="W909" s="304">
        <f t="shared" ca="1" si="410"/>
        <v>42.949547163842368</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-0.2132732073575454</v>
      </c>
      <c r="AH909" s="304">
        <f t="shared" ca="1" si="434"/>
        <v>-10.002214121035079</v>
      </c>
    </row>
    <row r="910" spans="1:34" x14ac:dyDescent="0.2">
      <c r="A910" s="347">
        <f t="shared" ca="1" si="412"/>
        <v>1E-4</v>
      </c>
      <c r="B910" s="304">
        <f t="shared" ca="1" si="413"/>
        <v>51.325000000001253</v>
      </c>
      <c r="D910" s="306">
        <f t="shared" ca="1" si="414"/>
        <v>-0.65502857341087639</v>
      </c>
      <c r="E910" s="307">
        <f t="shared" ca="1" si="415"/>
        <v>0.17075197428750677</v>
      </c>
      <c r="F910" s="304">
        <f t="shared" ca="1" si="416"/>
        <v>0.67691850965073286</v>
      </c>
      <c r="G910" s="306">
        <f t="shared" ca="1" si="417"/>
        <v>8.2836935080457064</v>
      </c>
      <c r="H910" s="307">
        <f t="shared" ca="1" si="418"/>
        <v>-126.22065093638189</v>
      </c>
      <c r="I910" s="304">
        <f t="shared" ca="1" si="419"/>
        <v>126.49218276612669</v>
      </c>
      <c r="J910" s="306">
        <f t="shared" ca="1" si="420"/>
        <v>1912.6142538122574</v>
      </c>
      <c r="K910" s="307">
        <f t="shared" ca="1" si="421"/>
        <v>-3.3654149343214597</v>
      </c>
      <c r="L910" s="304">
        <f t="shared" ca="1" si="406"/>
        <v>1912.6172146834551</v>
      </c>
      <c r="M910" s="306">
        <f t="shared" ca="1" si="422"/>
        <v>-1.5052616371342766</v>
      </c>
      <c r="N910" s="304">
        <f t="shared" ca="1" si="423"/>
        <v>-86.245138870746842</v>
      </c>
      <c r="P910" s="310">
        <f t="shared" ca="1" si="424"/>
        <v>23</v>
      </c>
      <c r="Q910" s="304">
        <f t="shared" ca="1" si="425"/>
        <v>0</v>
      </c>
      <c r="R910" s="306">
        <f t="shared" ca="1" si="426"/>
        <v>0</v>
      </c>
      <c r="S910" s="307">
        <f t="shared" ca="1" si="427"/>
        <v>4.2939999999999809</v>
      </c>
      <c r="T910" s="304">
        <f t="shared" ca="1" si="407"/>
        <v>42.124139999999812</v>
      </c>
      <c r="U910" s="311">
        <f t="shared" ca="1" si="408"/>
        <v>0</v>
      </c>
      <c r="V910" s="306">
        <f t="shared" ca="1" si="409"/>
        <v>1.2254123327129878</v>
      </c>
      <c r="W910" s="304">
        <f t="shared" ca="1" si="410"/>
        <v>42.949586891381138</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-0.21328213307231891</v>
      </c>
      <c r="AH910" s="304">
        <f t="shared" ca="1" si="434"/>
        <v>-10.00222337304205</v>
      </c>
    </row>
    <row r="911" spans="1:34" x14ac:dyDescent="0.2">
      <c r="A911" s="347">
        <f t="shared" ca="1" si="412"/>
        <v>1E-4</v>
      </c>
      <c r="B911" s="304">
        <f t="shared" ca="1" si="413"/>
        <v>51.325100000001257</v>
      </c>
      <c r="D911" s="306">
        <f t="shared" ca="1" si="414"/>
        <v>-0.65502411017886331</v>
      </c>
      <c r="E911" s="307">
        <f t="shared" ca="1" si="415"/>
        <v>0.17076153897994217</v>
      </c>
      <c r="F911" s="304">
        <f t="shared" ca="1" si="416"/>
        <v>0.67691660351213867</v>
      </c>
      <c r="G911" s="306">
        <f t="shared" ca="1" si="417"/>
        <v>8.2836280056346876</v>
      </c>
      <c r="H911" s="307">
        <f t="shared" ca="1" si="418"/>
        <v>-126.22063386022799</v>
      </c>
      <c r="I911" s="304">
        <f t="shared" ca="1" si="419"/>
        <v>126.49216143703715</v>
      </c>
      <c r="J911" s="306">
        <f t="shared" ca="1" si="420"/>
        <v>1912.6142538122574</v>
      </c>
      <c r="K911" s="307">
        <f t="shared" ca="1" si="421"/>
        <v>-3.3780369985612904</v>
      </c>
      <c r="L911" s="304">
        <f t="shared" ca="1" si="406"/>
        <v>1912.6172369347144</v>
      </c>
      <c r="M911" s="306">
        <f t="shared" ca="1" si="422"/>
        <v>-1.5052621450196768</v>
      </c>
      <c r="N911" s="304">
        <f t="shared" ca="1" si="423"/>
        <v>-86.245167970436754</v>
      </c>
      <c r="P911" s="310">
        <f t="shared" ca="1" si="424"/>
        <v>23</v>
      </c>
      <c r="Q911" s="304">
        <f t="shared" ca="1" si="425"/>
        <v>0</v>
      </c>
      <c r="R911" s="306">
        <f t="shared" ca="1" si="426"/>
        <v>0</v>
      </c>
      <c r="S911" s="307">
        <f t="shared" ca="1" si="427"/>
        <v>4.2939999999999809</v>
      </c>
      <c r="T911" s="304">
        <f t="shared" ca="1" si="407"/>
        <v>42.124139999999812</v>
      </c>
      <c r="U911" s="311">
        <f t="shared" ca="1" si="408"/>
        <v>0</v>
      </c>
      <c r="V911" s="306">
        <f t="shared" ca="1" si="409"/>
        <v>1.2254138794373266</v>
      </c>
      <c r="W911" s="304">
        <f t="shared" ca="1" si="410"/>
        <v>42.949626618340808</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-0.21329105865721232</v>
      </c>
      <c r="AH911" s="304">
        <f t="shared" ca="1" si="434"/>
        <v>-10.002232624914143</v>
      </c>
    </row>
    <row r="912" spans="1:34" x14ac:dyDescent="0.2">
      <c r="A912" s="347">
        <f t="shared" ca="1" si="412"/>
        <v>1E-4</v>
      </c>
      <c r="B912" s="304">
        <f t="shared" ca="1" si="413"/>
        <v>51.32520000000126</v>
      </c>
      <c r="D912" s="306">
        <f t="shared" ca="1" si="414"/>
        <v>-0.65501964696684711</v>
      </c>
      <c r="E912" s="307">
        <f t="shared" ca="1" si="415"/>
        <v>0.17077110353332436</v>
      </c>
      <c r="F912" s="304">
        <f t="shared" ca="1" si="416"/>
        <v>0.67691469751702271</v>
      </c>
      <c r="G912" s="306">
        <f t="shared" ca="1" si="417"/>
        <v>8.2835625036699909</v>
      </c>
      <c r="H912" s="307">
        <f t="shared" ca="1" si="418"/>
        <v>-126.22061678311763</v>
      </c>
      <c r="I912" s="304">
        <f t="shared" ca="1" si="419"/>
        <v>126.49214010705505</v>
      </c>
      <c r="J912" s="306">
        <f t="shared" ca="1" si="420"/>
        <v>1912.6142538122574</v>
      </c>
      <c r="K912" s="307">
        <f t="shared" ca="1" si="421"/>
        <v>-3.3906590610934577</v>
      </c>
      <c r="L912" s="304">
        <f t="shared" ca="1" si="406"/>
        <v>1912.6172592692681</v>
      </c>
      <c r="M912" s="306">
        <f t="shared" ca="1" si="422"/>
        <v>-1.5052626529012323</v>
      </c>
      <c r="N912" s="304">
        <f t="shared" ca="1" si="423"/>
        <v>-86.245197069906368</v>
      </c>
      <c r="P912" s="310">
        <f t="shared" ca="1" si="424"/>
        <v>23</v>
      </c>
      <c r="Q912" s="304">
        <f t="shared" ca="1" si="425"/>
        <v>0</v>
      </c>
      <c r="R912" s="306">
        <f t="shared" ca="1" si="426"/>
        <v>0</v>
      </c>
      <c r="S912" s="307">
        <f t="shared" ca="1" si="427"/>
        <v>4.2939999999999809</v>
      </c>
      <c r="T912" s="304">
        <f t="shared" ca="1" si="407"/>
        <v>42.124139999999812</v>
      </c>
      <c r="U912" s="311">
        <f t="shared" ca="1" si="408"/>
        <v>0</v>
      </c>
      <c r="V912" s="306">
        <f t="shared" ca="1" si="409"/>
        <v>1.2254154261634083</v>
      </c>
      <c r="W912" s="304">
        <f t="shared" ca="1" si="410"/>
        <v>42.949666344721301</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-0.2132999841122345</v>
      </c>
      <c r="AH912" s="304">
        <f t="shared" ca="1" si="434"/>
        <v>-10.002241876651373</v>
      </c>
    </row>
    <row r="913" spans="1:34" x14ac:dyDescent="0.2">
      <c r="A913" s="347">
        <f t="shared" ca="1" si="412"/>
        <v>1E-4</v>
      </c>
      <c r="B913" s="304">
        <f t="shared" ca="1" si="413"/>
        <v>51.325300000001263</v>
      </c>
      <c r="D913" s="306">
        <f t="shared" ca="1" si="414"/>
        <v>-0.65501518377482471</v>
      </c>
      <c r="E913" s="307">
        <f t="shared" ca="1" si="415"/>
        <v>0.17078066794763913</v>
      </c>
      <c r="F913" s="304">
        <f t="shared" ca="1" si="416"/>
        <v>0.67691279166537333</v>
      </c>
      <c r="G913" s="306">
        <f t="shared" ca="1" si="417"/>
        <v>8.2834970021516128</v>
      </c>
      <c r="H913" s="307">
        <f t="shared" ca="1" si="418"/>
        <v>-126.22059970505084</v>
      </c>
      <c r="I913" s="304">
        <f t="shared" ca="1" si="419"/>
        <v>126.49211877618042</v>
      </c>
      <c r="J913" s="306">
        <f t="shared" ca="1" si="420"/>
        <v>1912.6142538122574</v>
      </c>
      <c r="K913" s="307">
        <f t="shared" ca="1" si="421"/>
        <v>-3.4032811219178662</v>
      </c>
      <c r="L913" s="304">
        <f t="shared" ca="1" si="406"/>
        <v>1912.617281687116</v>
      </c>
      <c r="M913" s="306">
        <f t="shared" ca="1" si="422"/>
        <v>-1.5052631607789431</v>
      </c>
      <c r="N913" s="304">
        <f t="shared" ca="1" si="423"/>
        <v>-86.245226169155714</v>
      </c>
      <c r="P913" s="310">
        <f t="shared" ca="1" si="424"/>
        <v>23</v>
      </c>
      <c r="Q913" s="304">
        <f t="shared" ca="1" si="425"/>
        <v>0</v>
      </c>
      <c r="R913" s="306">
        <f t="shared" ca="1" si="426"/>
        <v>0</v>
      </c>
      <c r="S913" s="307">
        <f t="shared" ca="1" si="427"/>
        <v>4.2939999999999809</v>
      </c>
      <c r="T913" s="304">
        <f t="shared" ca="1" si="407"/>
        <v>42.124139999999812</v>
      </c>
      <c r="U913" s="311">
        <f t="shared" ca="1" si="408"/>
        <v>0</v>
      </c>
      <c r="V913" s="306">
        <f t="shared" ca="1" si="409"/>
        <v>1.2254169728912336</v>
      </c>
      <c r="W913" s="304">
        <f t="shared" ca="1" si="410"/>
        <v>42.94970607052268</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-0.21330890943737302</v>
      </c>
      <c r="AH913" s="304">
        <f t="shared" ca="1" si="434"/>
        <v>-10.002251128253723</v>
      </c>
    </row>
    <row r="914" spans="1:34" x14ac:dyDescent="0.2">
      <c r="A914" s="347">
        <f t="shared" ca="1" si="412"/>
        <v>1E-4</v>
      </c>
      <c r="B914" s="304">
        <f t="shared" ca="1" si="413"/>
        <v>51.325400000001267</v>
      </c>
      <c r="D914" s="306">
        <f t="shared" ca="1" si="414"/>
        <v>-0.65501072060279741</v>
      </c>
      <c r="E914" s="307">
        <f t="shared" ca="1" si="415"/>
        <v>0.17079023222290068</v>
      </c>
      <c r="F914" s="304">
        <f t="shared" ca="1" si="416"/>
        <v>0.67691088595719029</v>
      </c>
      <c r="G914" s="306">
        <f t="shared" ca="1" si="417"/>
        <v>8.2834315010795532</v>
      </c>
      <c r="H914" s="307">
        <f t="shared" ca="1" si="418"/>
        <v>-126.22058262602762</v>
      </c>
      <c r="I914" s="304">
        <f t="shared" ca="1" si="419"/>
        <v>126.49209744441328</v>
      </c>
      <c r="J914" s="306">
        <f t="shared" ca="1" si="420"/>
        <v>1912.6142538122574</v>
      </c>
      <c r="K914" s="307">
        <f t="shared" ca="1" si="421"/>
        <v>-3.41590318103442</v>
      </c>
      <c r="L914" s="304">
        <f t="shared" ca="1" si="406"/>
        <v>1912.6173041882582</v>
      </c>
      <c r="M914" s="306">
        <f t="shared" ca="1" si="422"/>
        <v>-1.5052636686528091</v>
      </c>
      <c r="N914" s="304">
        <f t="shared" ca="1" si="423"/>
        <v>-86.245255268184764</v>
      </c>
      <c r="P914" s="310">
        <f t="shared" ca="1" si="424"/>
        <v>23</v>
      </c>
      <c r="Q914" s="304">
        <f t="shared" ca="1" si="425"/>
        <v>0</v>
      </c>
      <c r="R914" s="306">
        <f t="shared" ca="1" si="426"/>
        <v>0</v>
      </c>
      <c r="S914" s="307">
        <f t="shared" ca="1" si="427"/>
        <v>4.2939999999999809</v>
      </c>
      <c r="T914" s="304">
        <f t="shared" ca="1" si="407"/>
        <v>42.124139999999812</v>
      </c>
      <c r="U914" s="311">
        <f t="shared" ca="1" si="408"/>
        <v>0</v>
      </c>
      <c r="V914" s="306">
        <f t="shared" ca="1" si="409"/>
        <v>1.2254185196208021</v>
      </c>
      <c r="W914" s="304">
        <f t="shared" ca="1" si="410"/>
        <v>42.949745795744924</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-0.21331783463264387</v>
      </c>
      <c r="AH914" s="304">
        <f t="shared" ca="1" si="434"/>
        <v>-10.002260379721209</v>
      </c>
    </row>
    <row r="915" spans="1:34" x14ac:dyDescent="0.2">
      <c r="A915" s="347">
        <f t="shared" ca="1" si="412"/>
        <v>1E-4</v>
      </c>
      <c r="B915" s="304">
        <f t="shared" ca="1" si="413"/>
        <v>51.32550000000127</v>
      </c>
      <c r="D915" s="306">
        <f t="shared" ca="1" si="414"/>
        <v>-0.65500625745076535</v>
      </c>
      <c r="E915" s="307">
        <f t="shared" ca="1" si="415"/>
        <v>0.17079979635910369</v>
      </c>
      <c r="F915" s="304">
        <f t="shared" ca="1" si="416"/>
        <v>0.67690898039246716</v>
      </c>
      <c r="G915" s="306">
        <f t="shared" ca="1" si="417"/>
        <v>8.2833660004538086</v>
      </c>
      <c r="H915" s="307">
        <f t="shared" ca="1" si="418"/>
        <v>-126.22056554604798</v>
      </c>
      <c r="I915" s="304">
        <f t="shared" ca="1" si="419"/>
        <v>126.49207611175362</v>
      </c>
      <c r="J915" s="306">
        <f t="shared" ca="1" si="420"/>
        <v>1912.6142538122574</v>
      </c>
      <c r="K915" s="307">
        <f t="shared" ca="1" si="421"/>
        <v>-3.4285252384430236</v>
      </c>
      <c r="L915" s="304">
        <f t="shared" ca="1" si="406"/>
        <v>1912.6173267726947</v>
      </c>
      <c r="M915" s="306">
        <f t="shared" ca="1" si="422"/>
        <v>-1.5052641765228305</v>
      </c>
      <c r="N915" s="304">
        <f t="shared" ca="1" si="423"/>
        <v>-86.245284366993531</v>
      </c>
      <c r="P915" s="310">
        <f t="shared" ca="1" si="424"/>
        <v>23</v>
      </c>
      <c r="Q915" s="304">
        <f t="shared" ca="1" si="425"/>
        <v>0</v>
      </c>
      <c r="R915" s="306">
        <f t="shared" ca="1" si="426"/>
        <v>0</v>
      </c>
      <c r="S915" s="307">
        <f t="shared" ca="1" si="427"/>
        <v>4.2939999999999809</v>
      </c>
      <c r="T915" s="304">
        <f t="shared" ca="1" si="407"/>
        <v>42.124139999999812</v>
      </c>
      <c r="U915" s="311">
        <f t="shared" ca="1" si="408"/>
        <v>0</v>
      </c>
      <c r="V915" s="306">
        <f t="shared" ca="1" si="409"/>
        <v>1.2254200663521138</v>
      </c>
      <c r="W915" s="304">
        <f t="shared" ca="1" si="410"/>
        <v>42.949785520388055</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-0.21332675969803461</v>
      </c>
      <c r="AH915" s="304">
        <f t="shared" ca="1" si="434"/>
        <v>-10.002269631053823</v>
      </c>
    </row>
    <row r="916" spans="1:34" x14ac:dyDescent="0.2">
      <c r="A916" s="347">
        <f t="shared" ca="1" si="412"/>
        <v>1E-4</v>
      </c>
      <c r="B916" s="304">
        <f t="shared" ca="1" si="413"/>
        <v>51.325600000001273</v>
      </c>
      <c r="D916" s="306">
        <f t="shared" ca="1" si="414"/>
        <v>-0.65500179431872874</v>
      </c>
      <c r="E916" s="307">
        <f t="shared" ca="1" si="415"/>
        <v>0.17080936035624994</v>
      </c>
      <c r="F916" s="304">
        <f t="shared" ca="1" si="416"/>
        <v>0.67690707497119973</v>
      </c>
      <c r="G916" s="306">
        <f t="shared" ca="1" si="417"/>
        <v>8.2833005002743771</v>
      </c>
      <c r="H916" s="307">
        <f t="shared" ca="1" si="418"/>
        <v>-126.22054846511195</v>
      </c>
      <c r="I916" s="304">
        <f t="shared" ca="1" si="419"/>
        <v>126.49205477820146</v>
      </c>
      <c r="J916" s="306">
        <f t="shared" ca="1" si="420"/>
        <v>1912.6142538122574</v>
      </c>
      <c r="K916" s="307">
        <f t="shared" ca="1" si="421"/>
        <v>-3.4411472941435814</v>
      </c>
      <c r="L916" s="304">
        <f t="shared" ca="1" si="406"/>
        <v>1912.6173494404252</v>
      </c>
      <c r="M916" s="306">
        <f t="shared" ca="1" si="422"/>
        <v>-1.5052646843890072</v>
      </c>
      <c r="N916" s="304">
        <f t="shared" ca="1" si="423"/>
        <v>-86.245313465582001</v>
      </c>
      <c r="P916" s="310">
        <f t="shared" ca="1" si="424"/>
        <v>23</v>
      </c>
      <c r="Q916" s="304">
        <f t="shared" ca="1" si="425"/>
        <v>0</v>
      </c>
      <c r="R916" s="306">
        <f t="shared" ca="1" si="426"/>
        <v>0</v>
      </c>
      <c r="S916" s="307">
        <f t="shared" ca="1" si="427"/>
        <v>4.2939999999999809</v>
      </c>
      <c r="T916" s="304">
        <f t="shared" ca="1" si="407"/>
        <v>42.124139999999812</v>
      </c>
      <c r="U916" s="311">
        <f t="shared" ca="1" si="408"/>
        <v>0</v>
      </c>
      <c r="V916" s="306">
        <f t="shared" ca="1" si="409"/>
        <v>1.2254216130851689</v>
      </c>
      <c r="W916" s="304">
        <f t="shared" ca="1" si="410"/>
        <v>42.949825244452072</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-0.2133356846335559</v>
      </c>
      <c r="AH916" s="304">
        <f t="shared" ca="1" si="434"/>
        <v>-10.00227888225157</v>
      </c>
    </row>
    <row r="917" spans="1:34" x14ac:dyDescent="0.2">
      <c r="A917" s="347">
        <f t="shared" ca="1" si="412"/>
        <v>1E-4</v>
      </c>
      <c r="B917" s="304">
        <f t="shared" ca="1" si="413"/>
        <v>51.325700000001277</v>
      </c>
      <c r="D917" s="306">
        <f t="shared" ca="1" si="414"/>
        <v>-0.65499733120668835</v>
      </c>
      <c r="E917" s="307">
        <f t="shared" ca="1" si="415"/>
        <v>0.17081892421434652</v>
      </c>
      <c r="F917" s="304">
        <f t="shared" ca="1" si="416"/>
        <v>0.67690516969338543</v>
      </c>
      <c r="G917" s="306">
        <f t="shared" ca="1" si="417"/>
        <v>8.2832350005412572</v>
      </c>
      <c r="H917" s="307">
        <f t="shared" ca="1" si="418"/>
        <v>-126.22053138321952</v>
      </c>
      <c r="I917" s="304">
        <f t="shared" ca="1" si="419"/>
        <v>126.49203344375682</v>
      </c>
      <c r="J917" s="306">
        <f t="shared" ca="1" si="420"/>
        <v>1912.6142538122574</v>
      </c>
      <c r="K917" s="307">
        <f t="shared" ca="1" si="421"/>
        <v>-3.4537693481359981</v>
      </c>
      <c r="L917" s="304">
        <f t="shared" ca="1" si="406"/>
        <v>1912.6173721914502</v>
      </c>
      <c r="M917" s="306">
        <f t="shared" ca="1" si="422"/>
        <v>-1.5052651922513394</v>
      </c>
      <c r="N917" s="304">
        <f t="shared" ca="1" si="423"/>
        <v>-86.245342563950217</v>
      </c>
      <c r="P917" s="310">
        <f t="shared" ca="1" si="424"/>
        <v>23</v>
      </c>
      <c r="Q917" s="304">
        <f t="shared" ca="1" si="425"/>
        <v>0</v>
      </c>
      <c r="R917" s="306">
        <f t="shared" ca="1" si="426"/>
        <v>0</v>
      </c>
      <c r="S917" s="307">
        <f t="shared" ca="1" si="427"/>
        <v>4.2939999999999809</v>
      </c>
      <c r="T917" s="304">
        <f t="shared" ca="1" si="407"/>
        <v>42.124139999999812</v>
      </c>
      <c r="U917" s="311">
        <f t="shared" ca="1" si="408"/>
        <v>0</v>
      </c>
      <c r="V917" s="306">
        <f t="shared" ca="1" si="409"/>
        <v>1.2254231598199674</v>
      </c>
      <c r="W917" s="304">
        <f t="shared" ca="1" si="410"/>
        <v>42.949864967936982</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-0.21334460943920597</v>
      </c>
      <c r="AH917" s="304">
        <f t="shared" ca="1" si="434"/>
        <v>-10.002288133314453</v>
      </c>
    </row>
    <row r="918" spans="1:34" x14ac:dyDescent="0.2">
      <c r="A918" s="347">
        <f t="shared" ca="1" si="412"/>
        <v>1E-4</v>
      </c>
      <c r="B918" s="304">
        <f t="shared" ca="1" si="413"/>
        <v>51.32580000000128</v>
      </c>
      <c r="D918" s="306">
        <f t="shared" ca="1" si="414"/>
        <v>-0.65499286811464219</v>
      </c>
      <c r="E918" s="307">
        <f t="shared" ca="1" si="415"/>
        <v>0.17082848793338989</v>
      </c>
      <c r="F918" s="304">
        <f t="shared" ca="1" si="416"/>
        <v>0.67690326455901617</v>
      </c>
      <c r="G918" s="306">
        <f t="shared" ca="1" si="417"/>
        <v>8.2831695012544451</v>
      </c>
      <c r="H918" s="307">
        <f t="shared" ca="1" si="418"/>
        <v>-126.22051430037072</v>
      </c>
      <c r="I918" s="304">
        <f t="shared" ca="1" si="419"/>
        <v>126.49201210841973</v>
      </c>
      <c r="J918" s="306">
        <f t="shared" ca="1" si="420"/>
        <v>1912.6142538122574</v>
      </c>
      <c r="K918" s="307">
        <f t="shared" ca="1" si="421"/>
        <v>-3.4663914004201777</v>
      </c>
      <c r="L918" s="304">
        <f t="shared" ca="1" si="406"/>
        <v>1912.6173950257692</v>
      </c>
      <c r="M918" s="306">
        <f t="shared" ca="1" si="422"/>
        <v>-1.5052657001098269</v>
      </c>
      <c r="N918" s="304">
        <f t="shared" ca="1" si="423"/>
        <v>-86.245371662098137</v>
      </c>
      <c r="P918" s="310">
        <f t="shared" ca="1" si="424"/>
        <v>23</v>
      </c>
      <c r="Q918" s="304">
        <f t="shared" ca="1" si="425"/>
        <v>0</v>
      </c>
      <c r="R918" s="306">
        <f t="shared" ca="1" si="426"/>
        <v>0</v>
      </c>
      <c r="S918" s="307">
        <f t="shared" ca="1" si="427"/>
        <v>4.2939999999999809</v>
      </c>
      <c r="T918" s="304">
        <f t="shared" ca="1" si="407"/>
        <v>42.124139999999812</v>
      </c>
      <c r="U918" s="311">
        <f t="shared" ca="1" si="408"/>
        <v>0</v>
      </c>
      <c r="V918" s="306">
        <f t="shared" ca="1" si="409"/>
        <v>1.2254247065565094</v>
      </c>
      <c r="W918" s="304">
        <f t="shared" ca="1" si="410"/>
        <v>42.949904690842807</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-0.21335353411498659</v>
      </c>
      <c r="AH918" s="304">
        <f t="shared" ca="1" si="434"/>
        <v>-10.002297384242471</v>
      </c>
    </row>
    <row r="919" spans="1:34" x14ac:dyDescent="0.2">
      <c r="A919" s="347">
        <f t="shared" ca="1" si="412"/>
        <v>1E-4</v>
      </c>
      <c r="B919" s="304">
        <f t="shared" ca="1" si="413"/>
        <v>51.325900000001283</v>
      </c>
      <c r="D919" s="306">
        <f t="shared" ca="1" si="414"/>
        <v>-0.65498840504259315</v>
      </c>
      <c r="E919" s="307">
        <f t="shared" ca="1" si="415"/>
        <v>0.17083805151338716</v>
      </c>
      <c r="F919" s="304">
        <f t="shared" ca="1" si="416"/>
        <v>0.67690135956809161</v>
      </c>
      <c r="G919" s="306">
        <f t="shared" ca="1" si="417"/>
        <v>8.2831040024139408</v>
      </c>
      <c r="H919" s="307">
        <f t="shared" ca="1" si="418"/>
        <v>-126.22049721656558</v>
      </c>
      <c r="I919" s="304">
        <f t="shared" ca="1" si="419"/>
        <v>126.49199077219018</v>
      </c>
      <c r="J919" s="306">
        <f t="shared" ca="1" si="420"/>
        <v>1912.6142538122574</v>
      </c>
      <c r="K919" s="307">
        <f t="shared" ca="1" si="421"/>
        <v>-3.4790134509960247</v>
      </c>
      <c r="L919" s="304">
        <f t="shared" ca="1" si="406"/>
        <v>1912.6174179433822</v>
      </c>
      <c r="M919" s="306">
        <f t="shared" ca="1" si="422"/>
        <v>-1.5052662079644699</v>
      </c>
      <c r="N919" s="304">
        <f t="shared" ca="1" si="423"/>
        <v>-86.245400760025788</v>
      </c>
      <c r="P919" s="310">
        <f t="shared" ca="1" si="424"/>
        <v>23</v>
      </c>
      <c r="Q919" s="304">
        <f t="shared" ca="1" si="425"/>
        <v>0</v>
      </c>
      <c r="R919" s="306">
        <f t="shared" ca="1" si="426"/>
        <v>0</v>
      </c>
      <c r="S919" s="307">
        <f t="shared" ca="1" si="427"/>
        <v>4.2939999999999809</v>
      </c>
      <c r="T919" s="304">
        <f t="shared" ca="1" si="407"/>
        <v>42.124139999999812</v>
      </c>
      <c r="U919" s="311">
        <f t="shared" ca="1" si="408"/>
        <v>0</v>
      </c>
      <c r="V919" s="306">
        <f t="shared" ca="1" si="409"/>
        <v>1.2254262532947944</v>
      </c>
      <c r="W919" s="304">
        <f t="shared" ca="1" si="410"/>
        <v>42.949944413169533</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-0.21336245866090309</v>
      </c>
      <c r="AH919" s="304">
        <f t="shared" ca="1" si="434"/>
        <v>-10.00230663503563</v>
      </c>
    </row>
    <row r="920" spans="1:34" x14ac:dyDescent="0.2">
      <c r="A920" s="347">
        <f t="shared" ca="1" si="412"/>
        <v>1E-4</v>
      </c>
      <c r="B920" s="304">
        <f t="shared" ca="1" si="413"/>
        <v>51.326000000001287</v>
      </c>
      <c r="D920" s="306">
        <f t="shared" ca="1" si="414"/>
        <v>-0.65498394199053911</v>
      </c>
      <c r="E920" s="307">
        <f t="shared" ca="1" si="415"/>
        <v>0.17084761495433298</v>
      </c>
      <c r="F920" s="304">
        <f t="shared" ca="1" si="416"/>
        <v>0.6768994547206032</v>
      </c>
      <c r="G920" s="306">
        <f t="shared" ca="1" si="417"/>
        <v>8.283038504019741</v>
      </c>
      <c r="H920" s="307">
        <f t="shared" ca="1" si="418"/>
        <v>-126.22048013180408</v>
      </c>
      <c r="I920" s="304">
        <f t="shared" ca="1" si="419"/>
        <v>126.49196943506817</v>
      </c>
      <c r="J920" s="306">
        <f t="shared" ca="1" si="420"/>
        <v>1912.6142538122574</v>
      </c>
      <c r="K920" s="307">
        <f t="shared" ca="1" si="421"/>
        <v>-3.4916354998634431</v>
      </c>
      <c r="L920" s="304">
        <f t="shared" ca="1" si="406"/>
        <v>1912.6174409442892</v>
      </c>
      <c r="M920" s="306">
        <f t="shared" ca="1" si="422"/>
        <v>-1.5052667158152684</v>
      </c>
      <c r="N920" s="304">
        <f t="shared" ca="1" si="423"/>
        <v>-86.245429857733171</v>
      </c>
      <c r="P920" s="310">
        <f t="shared" ca="1" si="424"/>
        <v>23</v>
      </c>
      <c r="Q920" s="304">
        <f t="shared" ca="1" si="425"/>
        <v>0</v>
      </c>
      <c r="R920" s="306">
        <f t="shared" ca="1" si="426"/>
        <v>0</v>
      </c>
      <c r="S920" s="307">
        <f t="shared" ca="1" si="427"/>
        <v>4.2939999999999809</v>
      </c>
      <c r="T920" s="304">
        <f t="shared" ca="1" si="407"/>
        <v>42.124139999999812</v>
      </c>
      <c r="U920" s="311">
        <f t="shared" ca="1" si="408"/>
        <v>0</v>
      </c>
      <c r="V920" s="306">
        <f t="shared" ca="1" si="409"/>
        <v>1.2254278000348229</v>
      </c>
      <c r="W920" s="304">
        <f t="shared" ca="1" si="410"/>
        <v>42.94998413491718</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-0.21337138307695014</v>
      </c>
      <c r="AH920" s="304">
        <f t="shared" ca="1" si="434"/>
        <v>-10.002315885693926</v>
      </c>
    </row>
    <row r="921" spans="1:34" x14ac:dyDescent="0.2">
      <c r="A921" s="347">
        <f t="shared" ca="1" si="412"/>
        <v>1E-4</v>
      </c>
      <c r="B921" s="304">
        <f t="shared" ca="1" si="413"/>
        <v>51.32610000000129</v>
      </c>
      <c r="D921" s="306">
        <f t="shared" ca="1" si="414"/>
        <v>-0.65497947895848063</v>
      </c>
      <c r="E921" s="307">
        <f t="shared" ca="1" si="415"/>
        <v>0.17085717825623625</v>
      </c>
      <c r="F921" s="304">
        <f t="shared" ca="1" si="416"/>
        <v>0.67689755001654872</v>
      </c>
      <c r="G921" s="306">
        <f t="shared" ca="1" si="417"/>
        <v>8.2829730060718454</v>
      </c>
      <c r="H921" s="307">
        <f t="shared" ca="1" si="418"/>
        <v>-126.22046304608625</v>
      </c>
      <c r="I921" s="304">
        <f t="shared" ca="1" si="419"/>
        <v>126.49194809705375</v>
      </c>
      <c r="J921" s="306">
        <f t="shared" ca="1" si="420"/>
        <v>1912.6142538122574</v>
      </c>
      <c r="K921" s="307">
        <f t="shared" ca="1" si="421"/>
        <v>-3.5042575470223376</v>
      </c>
      <c r="L921" s="304">
        <f t="shared" ca="1" si="406"/>
        <v>1912.6174640284903</v>
      </c>
      <c r="M921" s="306">
        <f t="shared" ca="1" si="422"/>
        <v>-1.5052672236622224</v>
      </c>
      <c r="N921" s="304">
        <f t="shared" ca="1" si="423"/>
        <v>-86.245458955220272</v>
      </c>
      <c r="P921" s="310">
        <f t="shared" ca="1" si="424"/>
        <v>23</v>
      </c>
      <c r="Q921" s="304">
        <f t="shared" ca="1" si="425"/>
        <v>0</v>
      </c>
      <c r="R921" s="306">
        <f t="shared" ca="1" si="426"/>
        <v>0</v>
      </c>
      <c r="S921" s="307">
        <f t="shared" ca="1" si="427"/>
        <v>4.2939999999999809</v>
      </c>
      <c r="T921" s="304">
        <f t="shared" ca="1" si="407"/>
        <v>42.124139999999812</v>
      </c>
      <c r="U921" s="311">
        <f t="shared" ca="1" si="408"/>
        <v>0</v>
      </c>
      <c r="V921" s="306">
        <f t="shared" ca="1" si="409"/>
        <v>1.2254293467765944</v>
      </c>
      <c r="W921" s="304">
        <f t="shared" ca="1" si="410"/>
        <v>42.95002385608575</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-0.21338030736313662</v>
      </c>
      <c r="AH921" s="304">
        <f t="shared" ca="1" si="434"/>
        <v>-10.002325136217367</v>
      </c>
    </row>
    <row r="922" spans="1:34" x14ac:dyDescent="0.2">
      <c r="A922" s="347">
        <f t="shared" ca="1" si="412"/>
        <v>1E-4</v>
      </c>
      <c r="B922" s="304">
        <f t="shared" ca="1" si="413"/>
        <v>51.326200000001293</v>
      </c>
      <c r="D922" s="306">
        <f t="shared" ca="1" si="414"/>
        <v>-0.65497501594641816</v>
      </c>
      <c r="E922" s="307">
        <f t="shared" ca="1" si="415"/>
        <v>0.17086674141909164</v>
      </c>
      <c r="F922" s="304">
        <f t="shared" ca="1" si="416"/>
        <v>0.67689564545592218</v>
      </c>
      <c r="G922" s="306">
        <f t="shared" ca="1" si="417"/>
        <v>8.2829075085702506</v>
      </c>
      <c r="H922" s="307">
        <f t="shared" ca="1" si="418"/>
        <v>-126.2204459594121</v>
      </c>
      <c r="I922" s="304">
        <f t="shared" ca="1" si="419"/>
        <v>126.4919267581469</v>
      </c>
      <c r="J922" s="306">
        <f t="shared" ca="1" si="420"/>
        <v>1912.6142538122574</v>
      </c>
      <c r="K922" s="307">
        <f t="shared" ca="1" si="421"/>
        <v>-3.5168795924726126</v>
      </c>
      <c r="L922" s="304">
        <f t="shared" ca="1" si="406"/>
        <v>1912.6174871959856</v>
      </c>
      <c r="M922" s="306">
        <f t="shared" ca="1" si="422"/>
        <v>-1.505267731505332</v>
      </c>
      <c r="N922" s="304">
        <f t="shared" ca="1" si="423"/>
        <v>-86.245488052487104</v>
      </c>
      <c r="P922" s="310">
        <f t="shared" ca="1" si="424"/>
        <v>23</v>
      </c>
      <c r="Q922" s="304">
        <f t="shared" ca="1" si="425"/>
        <v>0</v>
      </c>
      <c r="R922" s="306">
        <f t="shared" ca="1" si="426"/>
        <v>0</v>
      </c>
      <c r="S922" s="307">
        <f t="shared" ca="1" si="427"/>
        <v>4.2939999999999809</v>
      </c>
      <c r="T922" s="304">
        <f t="shared" ca="1" si="407"/>
        <v>42.124139999999812</v>
      </c>
      <c r="U922" s="311">
        <f t="shared" ca="1" si="408"/>
        <v>0</v>
      </c>
      <c r="V922" s="306">
        <f t="shared" ca="1" si="409"/>
        <v>1.2254308935201095</v>
      </c>
      <c r="W922" s="304">
        <f t="shared" ca="1" si="410"/>
        <v>42.950063576675241</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-0.21338923151945899</v>
      </c>
      <c r="AH922" s="304">
        <f t="shared" ca="1" si="434"/>
        <v>-10.002334386605948</v>
      </c>
    </row>
    <row r="923" spans="1:34" x14ac:dyDescent="0.2">
      <c r="A923" s="347">
        <f t="shared" ca="1" si="412"/>
        <v>1E-4</v>
      </c>
      <c r="B923" s="304">
        <f t="shared" ca="1" si="413"/>
        <v>51.326300000001297</v>
      </c>
      <c r="D923" s="306">
        <f t="shared" ca="1" si="414"/>
        <v>-0.6549705529543518</v>
      </c>
      <c r="E923" s="307">
        <f t="shared" ca="1" si="415"/>
        <v>0.17087630444290447</v>
      </c>
      <c r="F923" s="304">
        <f t="shared" ca="1" si="416"/>
        <v>0.67689374103871991</v>
      </c>
      <c r="G923" s="306">
        <f t="shared" ca="1" si="417"/>
        <v>8.2828420115149548</v>
      </c>
      <c r="H923" s="307">
        <f t="shared" ca="1" si="418"/>
        <v>-126.22042887178166</v>
      </c>
      <c r="I923" s="304">
        <f t="shared" ca="1" si="419"/>
        <v>126.49190541834767</v>
      </c>
      <c r="J923" s="306">
        <f t="shared" ca="1" si="420"/>
        <v>1912.6142538122574</v>
      </c>
      <c r="K923" s="307">
        <f t="shared" ca="1" si="421"/>
        <v>-3.5295016362141722</v>
      </c>
      <c r="L923" s="304">
        <f t="shared" ca="1" si="406"/>
        <v>1912.6175104467745</v>
      </c>
      <c r="M923" s="306">
        <f t="shared" ca="1" si="422"/>
        <v>-1.5052682393445971</v>
      </c>
      <c r="N923" s="304">
        <f t="shared" ca="1" si="423"/>
        <v>-86.245517149533669</v>
      </c>
      <c r="P923" s="310">
        <f t="shared" ca="1" si="424"/>
        <v>23</v>
      </c>
      <c r="Q923" s="304">
        <f t="shared" ca="1" si="425"/>
        <v>0</v>
      </c>
      <c r="R923" s="306">
        <f t="shared" ca="1" si="426"/>
        <v>0</v>
      </c>
      <c r="S923" s="307">
        <f t="shared" ca="1" si="427"/>
        <v>4.2939999999999809</v>
      </c>
      <c r="T923" s="304">
        <f t="shared" ca="1" si="407"/>
        <v>42.124139999999812</v>
      </c>
      <c r="U923" s="311">
        <f t="shared" ca="1" si="408"/>
        <v>0</v>
      </c>
      <c r="V923" s="306">
        <f t="shared" ca="1" si="409"/>
        <v>1.2254324402653676</v>
      </c>
      <c r="W923" s="304">
        <f t="shared" ca="1" si="410"/>
        <v>42.950103296685668</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-0.21339815554591546</v>
      </c>
      <c r="AH923" s="304">
        <f t="shared" ca="1" si="434"/>
        <v>-10.002343636859672</v>
      </c>
    </row>
    <row r="924" spans="1:34" x14ac:dyDescent="0.2">
      <c r="A924" s="347">
        <f t="shared" ca="1" si="412"/>
        <v>1E-4</v>
      </c>
      <c r="B924" s="304">
        <f t="shared" ca="1" si="413"/>
        <v>51.3264000000013</v>
      </c>
      <c r="D924" s="306">
        <f t="shared" ca="1" si="414"/>
        <v>-0.65496608998228245</v>
      </c>
      <c r="E924" s="307">
        <f t="shared" ca="1" si="415"/>
        <v>0.17088586732767475</v>
      </c>
      <c r="F924" s="304">
        <f t="shared" ca="1" si="416"/>
        <v>0.67689183676493758</v>
      </c>
      <c r="G924" s="306">
        <f t="shared" ca="1" si="417"/>
        <v>8.2827765149059562</v>
      </c>
      <c r="H924" s="307">
        <f t="shared" ca="1" si="418"/>
        <v>-126.22041178319493</v>
      </c>
      <c r="I924" s="304">
        <f t="shared" ca="1" si="419"/>
        <v>126.49188407765604</v>
      </c>
      <c r="J924" s="306">
        <f t="shared" ca="1" si="420"/>
        <v>1912.6142538122574</v>
      </c>
      <c r="K924" s="307">
        <f t="shared" ca="1" si="421"/>
        <v>-3.542123678246921</v>
      </c>
      <c r="L924" s="304">
        <f t="shared" ca="1" si="406"/>
        <v>1912.6175337808577</v>
      </c>
      <c r="M924" s="306">
        <f t="shared" ca="1" si="422"/>
        <v>-1.5052687471800179</v>
      </c>
      <c r="N924" s="304">
        <f t="shared" ca="1" si="423"/>
        <v>-86.245546246359964</v>
      </c>
      <c r="P924" s="310">
        <f t="shared" ca="1" si="424"/>
        <v>23</v>
      </c>
      <c r="Q924" s="304">
        <f t="shared" ca="1" si="425"/>
        <v>0</v>
      </c>
      <c r="R924" s="306">
        <f t="shared" ca="1" si="426"/>
        <v>0</v>
      </c>
      <c r="S924" s="307">
        <f t="shared" ca="1" si="427"/>
        <v>4.2939999999999809</v>
      </c>
      <c r="T924" s="304">
        <f t="shared" ca="1" si="407"/>
        <v>42.124139999999812</v>
      </c>
      <c r="U924" s="311">
        <f t="shared" ca="1" si="408"/>
        <v>0</v>
      </c>
      <c r="V924" s="306">
        <f t="shared" ca="1" si="409"/>
        <v>1.2254339870123687</v>
      </c>
      <c r="W924" s="304">
        <f t="shared" ca="1" si="410"/>
        <v>42.950143016117039</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-0.21340707944251491</v>
      </c>
      <c r="AH924" s="304">
        <f t="shared" ca="1" si="434"/>
        <v>-10.002352886978542</v>
      </c>
    </row>
    <row r="925" spans="1:34" x14ac:dyDescent="0.2">
      <c r="A925" s="347">
        <f t="shared" ca="1" si="412"/>
        <v>1E-4</v>
      </c>
      <c r="B925" s="304">
        <f t="shared" ca="1" si="413"/>
        <v>51.326500000001303</v>
      </c>
      <c r="D925" s="306">
        <f t="shared" ca="1" si="414"/>
        <v>-0.6549616270302081</v>
      </c>
      <c r="E925" s="307">
        <f t="shared" ca="1" si="415"/>
        <v>0.17089543007340424</v>
      </c>
      <c r="F925" s="304">
        <f t="shared" ca="1" si="416"/>
        <v>0.67688993263456898</v>
      </c>
      <c r="G925" s="306">
        <f t="shared" ca="1" si="417"/>
        <v>8.2827110187432531</v>
      </c>
      <c r="H925" s="307">
        <f t="shared" ca="1" si="418"/>
        <v>-126.22039469365193</v>
      </c>
      <c r="I925" s="304">
        <f t="shared" ca="1" si="419"/>
        <v>126.49186273607202</v>
      </c>
      <c r="J925" s="306">
        <f t="shared" ca="1" si="420"/>
        <v>1912.6142538122574</v>
      </c>
      <c r="K925" s="307">
        <f t="shared" ca="1" si="421"/>
        <v>-3.5547457185707634</v>
      </c>
      <c r="L925" s="304">
        <f t="shared" ca="1" si="406"/>
        <v>1912.6175571982344</v>
      </c>
      <c r="M925" s="306">
        <f t="shared" ca="1" si="422"/>
        <v>-1.5052692550115943</v>
      </c>
      <c r="N925" s="304">
        <f t="shared" ca="1" si="423"/>
        <v>-86.245575342965992</v>
      </c>
      <c r="P925" s="310">
        <f t="shared" ca="1" si="424"/>
        <v>23</v>
      </c>
      <c r="Q925" s="304">
        <f t="shared" ca="1" si="425"/>
        <v>0</v>
      </c>
      <c r="R925" s="306">
        <f t="shared" ca="1" si="426"/>
        <v>0</v>
      </c>
      <c r="S925" s="307">
        <f t="shared" ca="1" si="427"/>
        <v>4.2939999999999809</v>
      </c>
      <c r="T925" s="304">
        <f t="shared" ca="1" si="407"/>
        <v>42.124139999999812</v>
      </c>
      <c r="U925" s="311">
        <f t="shared" ca="1" si="408"/>
        <v>0</v>
      </c>
      <c r="V925" s="306">
        <f t="shared" ca="1" si="409"/>
        <v>1.2254355337611136</v>
      </c>
      <c r="W925" s="304">
        <f t="shared" ca="1" si="410"/>
        <v>42.950182734969353</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-0.21341600320925558</v>
      </c>
      <c r="AH925" s="304">
        <f t="shared" ca="1" si="434"/>
        <v>-10.00236213696256</v>
      </c>
    </row>
    <row r="926" spans="1:34" x14ac:dyDescent="0.2">
      <c r="A926" s="347">
        <f t="shared" ca="1" si="412"/>
        <v>1E-4</v>
      </c>
      <c r="B926" s="304">
        <f t="shared" ca="1" si="413"/>
        <v>51.326600000001307</v>
      </c>
      <c r="D926" s="306">
        <f t="shared" ca="1" si="414"/>
        <v>-0.65495716409813109</v>
      </c>
      <c r="E926" s="307">
        <f t="shared" ca="1" si="415"/>
        <v>0.17090499268009474</v>
      </c>
      <c r="F926" s="304">
        <f t="shared" ca="1" si="416"/>
        <v>0.67688802864761133</v>
      </c>
      <c r="G926" s="306">
        <f t="shared" ca="1" si="417"/>
        <v>8.2826455230268436</v>
      </c>
      <c r="H926" s="307">
        <f t="shared" ca="1" si="418"/>
        <v>-126.22037760315266</v>
      </c>
      <c r="I926" s="304">
        <f t="shared" ca="1" si="419"/>
        <v>126.49184139359565</v>
      </c>
      <c r="J926" s="306">
        <f t="shared" ca="1" si="420"/>
        <v>1912.6142538122574</v>
      </c>
      <c r="K926" s="307">
        <f t="shared" ca="1" si="421"/>
        <v>-3.5673677571856035</v>
      </c>
      <c r="L926" s="304">
        <f t="shared" ca="1" si="406"/>
        <v>1912.6175806989052</v>
      </c>
      <c r="M926" s="306">
        <f t="shared" ca="1" si="422"/>
        <v>-1.5052697628393263</v>
      </c>
      <c r="N926" s="304">
        <f t="shared" ca="1" si="423"/>
        <v>-86.245604439351766</v>
      </c>
      <c r="P926" s="310">
        <f t="shared" ca="1" si="424"/>
        <v>23</v>
      </c>
      <c r="Q926" s="304">
        <f t="shared" ca="1" si="425"/>
        <v>0</v>
      </c>
      <c r="R926" s="306">
        <f t="shared" ca="1" si="426"/>
        <v>0</v>
      </c>
      <c r="S926" s="307">
        <f t="shared" ca="1" si="427"/>
        <v>4.2939999999999809</v>
      </c>
      <c r="T926" s="304">
        <f t="shared" ca="1" si="407"/>
        <v>42.124139999999812</v>
      </c>
      <c r="U926" s="311">
        <f t="shared" ca="1" si="408"/>
        <v>0</v>
      </c>
      <c r="V926" s="306">
        <f t="shared" ca="1" si="409"/>
        <v>1.2254370805116017</v>
      </c>
      <c r="W926" s="304">
        <f t="shared" ca="1" si="410"/>
        <v>42.950222453242638</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-0.21342492684613568</v>
      </c>
      <c r="AH926" s="304">
        <f t="shared" ca="1" si="434"/>
        <v>-10.002371386811724</v>
      </c>
    </row>
    <row r="927" spans="1:34" x14ac:dyDescent="0.2">
      <c r="A927" s="347">
        <f t="shared" ca="1" si="412"/>
        <v>1E-4</v>
      </c>
      <c r="B927" s="304">
        <f t="shared" ca="1" si="413"/>
        <v>51.32670000000131</v>
      </c>
      <c r="D927" s="306">
        <f t="shared" ca="1" si="414"/>
        <v>-0.65495270118605009</v>
      </c>
      <c r="E927" s="307">
        <f t="shared" ca="1" si="415"/>
        <v>0.17091455514775156</v>
      </c>
      <c r="F927" s="304">
        <f t="shared" ca="1" si="416"/>
        <v>0.67688612480405985</v>
      </c>
      <c r="G927" s="306">
        <f t="shared" ca="1" si="417"/>
        <v>8.2825800277567243</v>
      </c>
      <c r="H927" s="307">
        <f t="shared" ca="1" si="418"/>
        <v>-126.22036051169714</v>
      </c>
      <c r="I927" s="304">
        <f t="shared" ca="1" si="419"/>
        <v>126.49182005022692</v>
      </c>
      <c r="J927" s="306">
        <f t="shared" ca="1" si="420"/>
        <v>1912.6142538122574</v>
      </c>
      <c r="K927" s="307">
        <f t="shared" ca="1" si="421"/>
        <v>-3.5799897940913459</v>
      </c>
      <c r="L927" s="304">
        <f t="shared" ca="1" si="406"/>
        <v>1912.6176042828697</v>
      </c>
      <c r="M927" s="306">
        <f t="shared" ca="1" si="422"/>
        <v>-1.5052702706632142</v>
      </c>
      <c r="N927" s="304">
        <f t="shared" ca="1" si="423"/>
        <v>-86.245633535517271</v>
      </c>
      <c r="P927" s="310">
        <f t="shared" ca="1" si="424"/>
        <v>23</v>
      </c>
      <c r="Q927" s="304">
        <f t="shared" ca="1" si="425"/>
        <v>0</v>
      </c>
      <c r="R927" s="306">
        <f t="shared" ca="1" si="426"/>
        <v>0</v>
      </c>
      <c r="S927" s="307">
        <f t="shared" ca="1" si="427"/>
        <v>4.2939999999999809</v>
      </c>
      <c r="T927" s="304">
        <f t="shared" ca="1" si="407"/>
        <v>42.124139999999812</v>
      </c>
      <c r="U927" s="311">
        <f t="shared" ca="1" si="408"/>
        <v>0</v>
      </c>
      <c r="V927" s="306">
        <f t="shared" ca="1" si="409"/>
        <v>1.2254386272638329</v>
      </c>
      <c r="W927" s="304">
        <f t="shared" ca="1" si="410"/>
        <v>42.950262170936867</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-0.21343385035316409</v>
      </c>
      <c r="AH927" s="304">
        <f t="shared" ca="1" si="434"/>
        <v>-10.002380636526043</v>
      </c>
    </row>
    <row r="928" spans="1:34" x14ac:dyDescent="0.2">
      <c r="A928" s="347">
        <f t="shared" ca="1" si="412"/>
        <v>1E-4</v>
      </c>
      <c r="B928" s="304">
        <f t="shared" ca="1" si="413"/>
        <v>51.326800000001313</v>
      </c>
      <c r="D928" s="306">
        <f t="shared" ca="1" si="414"/>
        <v>-0.65494823829396531</v>
      </c>
      <c r="E928" s="307">
        <f t="shared" ca="1" si="415"/>
        <v>0.1709241174763676</v>
      </c>
      <c r="F928" s="304">
        <f t="shared" ca="1" si="416"/>
        <v>0.67688422110390778</v>
      </c>
      <c r="G928" s="306">
        <f t="shared" ca="1" si="417"/>
        <v>8.2825145329328951</v>
      </c>
      <c r="H928" s="307">
        <f t="shared" ca="1" si="418"/>
        <v>-126.22034341928538</v>
      </c>
      <c r="I928" s="304">
        <f t="shared" ca="1" si="419"/>
        <v>126.49179870596585</v>
      </c>
      <c r="J928" s="306">
        <f t="shared" ca="1" si="420"/>
        <v>1912.6142538122574</v>
      </c>
      <c r="K928" s="307">
        <f t="shared" ca="1" si="421"/>
        <v>-3.592611829287895</v>
      </c>
      <c r="L928" s="304">
        <f t="shared" ca="1" si="406"/>
        <v>1912.6176279501278</v>
      </c>
      <c r="M928" s="306">
        <f t="shared" ca="1" si="422"/>
        <v>-1.5052707784832577</v>
      </c>
      <c r="N928" s="304">
        <f t="shared" ca="1" si="423"/>
        <v>-86.245662631462523</v>
      </c>
      <c r="P928" s="310">
        <f t="shared" ca="1" si="424"/>
        <v>23</v>
      </c>
      <c r="Q928" s="304">
        <f t="shared" ca="1" si="425"/>
        <v>0</v>
      </c>
      <c r="R928" s="306">
        <f t="shared" ca="1" si="426"/>
        <v>0</v>
      </c>
      <c r="S928" s="307">
        <f t="shared" ca="1" si="427"/>
        <v>4.2939999999999809</v>
      </c>
      <c r="T928" s="304">
        <f t="shared" ca="1" si="407"/>
        <v>42.124139999999812</v>
      </c>
      <c r="U928" s="311">
        <f t="shared" ca="1" si="408"/>
        <v>0</v>
      </c>
      <c r="V928" s="306">
        <f t="shared" ca="1" si="409"/>
        <v>1.2254401740178069</v>
      </c>
      <c r="W928" s="304">
        <f t="shared" ca="1" si="410"/>
        <v>42.950301888052053</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-0.21344277373033727</v>
      </c>
      <c r="AH928" s="304">
        <f t="shared" ca="1" si="434"/>
        <v>-10.00238988610551</v>
      </c>
    </row>
    <row r="929" spans="1:34" x14ac:dyDescent="0.2">
      <c r="A929" s="347">
        <f t="shared" ca="1" si="412"/>
        <v>1E-4</v>
      </c>
      <c r="B929" s="304">
        <f t="shared" ca="1" si="413"/>
        <v>51.326900000001316</v>
      </c>
      <c r="D929" s="306">
        <f t="shared" ca="1" si="414"/>
        <v>-0.65494377542187687</v>
      </c>
      <c r="E929" s="307">
        <f t="shared" ca="1" si="415"/>
        <v>0.17093367966594819</v>
      </c>
      <c r="F929" s="304">
        <f t="shared" ca="1" si="416"/>
        <v>0.67688231754715156</v>
      </c>
      <c r="G929" s="306">
        <f t="shared" ca="1" si="417"/>
        <v>8.2824490385553524</v>
      </c>
      <c r="H929" s="307">
        <f t="shared" ca="1" si="418"/>
        <v>-126.22032632591741</v>
      </c>
      <c r="I929" s="304">
        <f t="shared" ca="1" si="419"/>
        <v>126.49177736081245</v>
      </c>
      <c r="J929" s="306">
        <f t="shared" ca="1" si="420"/>
        <v>1912.6142538122574</v>
      </c>
      <c r="K929" s="307">
        <f t="shared" ca="1" si="421"/>
        <v>-3.605233862775155</v>
      </c>
      <c r="L929" s="304">
        <f t="shared" ca="1" si="406"/>
        <v>1912.61765170068</v>
      </c>
      <c r="M929" s="306">
        <f t="shared" ca="1" si="422"/>
        <v>-1.5052712862994571</v>
      </c>
      <c r="N929" s="304">
        <f t="shared" ca="1" si="423"/>
        <v>-86.245691727187506</v>
      </c>
      <c r="P929" s="310">
        <f t="shared" ca="1" si="424"/>
        <v>23</v>
      </c>
      <c r="Q929" s="304">
        <f t="shared" ca="1" si="425"/>
        <v>0</v>
      </c>
      <c r="R929" s="306">
        <f t="shared" ca="1" si="426"/>
        <v>0</v>
      </c>
      <c r="S929" s="307">
        <f t="shared" ca="1" si="427"/>
        <v>4.2939999999999809</v>
      </c>
      <c r="T929" s="304">
        <f t="shared" ca="1" si="407"/>
        <v>42.124139999999812</v>
      </c>
      <c r="U929" s="311">
        <f t="shared" ca="1" si="408"/>
        <v>0</v>
      </c>
      <c r="V929" s="306">
        <f t="shared" ca="1" si="409"/>
        <v>1.2254417207735244</v>
      </c>
      <c r="W929" s="304">
        <f t="shared" ca="1" si="410"/>
        <v>42.950341604588225</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-0.21345169697764987</v>
      </c>
      <c r="AH929" s="304">
        <f t="shared" ca="1" si="434"/>
        <v>-10.002399135550126</v>
      </c>
    </row>
    <row r="930" spans="1:34" x14ac:dyDescent="0.2">
      <c r="A930" s="347">
        <f t="shared" ca="1" si="412"/>
        <v>1E-4</v>
      </c>
      <c r="B930" s="304">
        <f t="shared" ca="1" si="413"/>
        <v>51.32700000000132</v>
      </c>
      <c r="D930" s="306">
        <f t="shared" ca="1" si="414"/>
        <v>-0.65493931256978566</v>
      </c>
      <c r="E930" s="307">
        <f t="shared" ca="1" si="415"/>
        <v>0.17094324171649866</v>
      </c>
      <c r="F930" s="304">
        <f t="shared" ca="1" si="416"/>
        <v>0.6768804141337883</v>
      </c>
      <c r="G930" s="306">
        <f t="shared" ca="1" si="417"/>
        <v>8.2823835446240963</v>
      </c>
      <c r="H930" s="307">
        <f t="shared" ca="1" si="418"/>
        <v>-126.22030923159323</v>
      </c>
      <c r="I930" s="304">
        <f t="shared" ca="1" si="419"/>
        <v>126.49175601476675</v>
      </c>
      <c r="J930" s="306">
        <f t="shared" ca="1" si="420"/>
        <v>1912.6142538122574</v>
      </c>
      <c r="K930" s="307">
        <f t="shared" ca="1" si="421"/>
        <v>-3.6178558945530304</v>
      </c>
      <c r="L930" s="304">
        <f t="shared" ca="1" si="406"/>
        <v>1912.6176755345255</v>
      </c>
      <c r="M930" s="306">
        <f t="shared" ca="1" si="422"/>
        <v>-1.5052717941118121</v>
      </c>
      <c r="N930" s="304">
        <f t="shared" ca="1" si="423"/>
        <v>-86.245720822692235</v>
      </c>
      <c r="P930" s="310">
        <f t="shared" ca="1" si="424"/>
        <v>23</v>
      </c>
      <c r="Q930" s="304">
        <f t="shared" ca="1" si="425"/>
        <v>0</v>
      </c>
      <c r="R930" s="306">
        <f t="shared" ca="1" si="426"/>
        <v>0</v>
      </c>
      <c r="S930" s="307">
        <f t="shared" ca="1" si="427"/>
        <v>4.2939999999999809</v>
      </c>
      <c r="T930" s="304">
        <f t="shared" ca="1" si="407"/>
        <v>42.124139999999812</v>
      </c>
      <c r="U930" s="311">
        <f t="shared" ca="1" si="408"/>
        <v>0</v>
      </c>
      <c r="V930" s="306">
        <f t="shared" ca="1" si="409"/>
        <v>1.2254432675309854</v>
      </c>
      <c r="W930" s="304">
        <f t="shared" ca="1" si="410"/>
        <v>42.950381320545382</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-0.2134606200951179</v>
      </c>
      <c r="AH930" s="304">
        <f t="shared" ca="1" si="434"/>
        <v>-10.002408384859901</v>
      </c>
    </row>
    <row r="931" spans="1:34" x14ac:dyDescent="0.2">
      <c r="A931" s="347">
        <f t="shared" ca="1" si="412"/>
        <v>1E-4</v>
      </c>
      <c r="B931" s="304">
        <f t="shared" ca="1" si="413"/>
        <v>51.327100000001323</v>
      </c>
      <c r="D931" s="306">
        <f t="shared" ca="1" si="414"/>
        <v>-0.654934849737692</v>
      </c>
      <c r="E931" s="307">
        <f t="shared" ca="1" si="415"/>
        <v>0.17095280362802079</v>
      </c>
      <c r="F931" s="304">
        <f t="shared" ca="1" si="416"/>
        <v>0.67687851086381368</v>
      </c>
      <c r="G931" s="306">
        <f t="shared" ca="1" si="417"/>
        <v>8.2823180511391232</v>
      </c>
      <c r="H931" s="307">
        <f t="shared" ca="1" si="418"/>
        <v>-126.22029213631288</v>
      </c>
      <c r="I931" s="304">
        <f t="shared" ca="1" si="419"/>
        <v>126.49173466782875</v>
      </c>
      <c r="J931" s="306">
        <f t="shared" ca="1" si="420"/>
        <v>1912.6142538122574</v>
      </c>
      <c r="K931" s="307">
        <f t="shared" ca="1" si="421"/>
        <v>-3.6304779246214256</v>
      </c>
      <c r="L931" s="304">
        <f t="shared" ca="1" si="406"/>
        <v>1912.617699451665</v>
      </c>
      <c r="M931" s="306">
        <f t="shared" ca="1" si="422"/>
        <v>-1.5052723019203231</v>
      </c>
      <c r="N931" s="304">
        <f t="shared" ca="1" si="423"/>
        <v>-86.245749917976724</v>
      </c>
      <c r="P931" s="310">
        <f t="shared" ca="1" si="424"/>
        <v>23</v>
      </c>
      <c r="Q931" s="304">
        <f t="shared" ca="1" si="425"/>
        <v>0</v>
      </c>
      <c r="R931" s="306">
        <f t="shared" ca="1" si="426"/>
        <v>0</v>
      </c>
      <c r="S931" s="307">
        <f t="shared" ca="1" si="427"/>
        <v>4.2939999999999809</v>
      </c>
      <c r="T931" s="304">
        <f t="shared" ca="1" si="407"/>
        <v>42.124139999999812</v>
      </c>
      <c r="U931" s="311">
        <f t="shared" ca="1" si="408"/>
        <v>0</v>
      </c>
      <c r="V931" s="306">
        <f t="shared" ca="1" si="409"/>
        <v>1.2254448142901893</v>
      </c>
      <c r="W931" s="304">
        <f t="shared" ca="1" si="410"/>
        <v>42.950421035923519</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-0.21346954308273425</v>
      </c>
      <c r="AH931" s="304">
        <f t="shared" ca="1" si="434"/>
        <v>-10.002417634034833</v>
      </c>
    </row>
    <row r="932" spans="1:34" x14ac:dyDescent="0.2">
      <c r="A932" s="347">
        <f t="shared" ca="1" si="412"/>
        <v>1E-4</v>
      </c>
      <c r="B932" s="304">
        <f t="shared" ca="1" si="413"/>
        <v>51.327200000001326</v>
      </c>
      <c r="D932" s="306">
        <f t="shared" ca="1" si="414"/>
        <v>-0.65493038692559402</v>
      </c>
      <c r="E932" s="307">
        <f t="shared" ca="1" si="415"/>
        <v>0.17096236540051102</v>
      </c>
      <c r="F932" s="304">
        <f t="shared" ca="1" si="416"/>
        <v>0.6768766077372198</v>
      </c>
      <c r="G932" s="306">
        <f t="shared" ca="1" si="417"/>
        <v>8.2822525581004314</v>
      </c>
      <c r="H932" s="307">
        <f t="shared" ca="1" si="418"/>
        <v>-126.22027504007634</v>
      </c>
      <c r="I932" s="304">
        <f t="shared" ca="1" si="419"/>
        <v>126.49171331999848</v>
      </c>
      <c r="J932" s="306">
        <f t="shared" ca="1" si="420"/>
        <v>1912.6142538122574</v>
      </c>
      <c r="K932" s="307">
        <f t="shared" ca="1" si="421"/>
        <v>-3.6430999529802452</v>
      </c>
      <c r="L932" s="304">
        <f t="shared" ca="1" si="406"/>
        <v>1912.6177234520978</v>
      </c>
      <c r="M932" s="306">
        <f t="shared" ca="1" si="422"/>
        <v>-1.5052728097249899</v>
      </c>
      <c r="N932" s="304">
        <f t="shared" ca="1" si="423"/>
        <v>-86.245779013040945</v>
      </c>
      <c r="P932" s="310">
        <f t="shared" ca="1" si="424"/>
        <v>23</v>
      </c>
      <c r="Q932" s="304">
        <f t="shared" ca="1" si="425"/>
        <v>0</v>
      </c>
      <c r="R932" s="306">
        <f t="shared" ca="1" si="426"/>
        <v>0</v>
      </c>
      <c r="S932" s="307">
        <f t="shared" ca="1" si="427"/>
        <v>4.2939999999999809</v>
      </c>
      <c r="T932" s="304">
        <f t="shared" ca="1" si="407"/>
        <v>42.124139999999812</v>
      </c>
      <c r="U932" s="311">
        <f t="shared" ca="1" si="408"/>
        <v>0</v>
      </c>
      <c r="V932" s="306">
        <f t="shared" ca="1" si="409"/>
        <v>1.2254463610511364</v>
      </c>
      <c r="W932" s="304">
        <f t="shared" ca="1" si="410"/>
        <v>42.950460750722662</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-0.21347846594050246</v>
      </c>
      <c r="AH932" s="304">
        <f t="shared" ca="1" si="434"/>
        <v>-10.002426883074921</v>
      </c>
    </row>
    <row r="933" spans="1:34" x14ac:dyDescent="0.2">
      <c r="A933" s="347">
        <f t="shared" ca="1" si="412"/>
        <v>1E-4</v>
      </c>
      <c r="B933" s="304">
        <f t="shared" ca="1" si="413"/>
        <v>51.32730000000133</v>
      </c>
      <c r="D933" s="306">
        <f t="shared" ca="1" si="414"/>
        <v>-0.65492592413349426</v>
      </c>
      <c r="E933" s="307">
        <f t="shared" ca="1" si="415"/>
        <v>0.17097192703397468</v>
      </c>
      <c r="F933" s="304">
        <f t="shared" ca="1" si="416"/>
        <v>0.67687470475400557</v>
      </c>
      <c r="G933" s="306">
        <f t="shared" ca="1" si="417"/>
        <v>8.2821870655080172</v>
      </c>
      <c r="H933" s="307">
        <f t="shared" ca="1" si="418"/>
        <v>-126.22025794288363</v>
      </c>
      <c r="I933" s="304">
        <f t="shared" ca="1" si="419"/>
        <v>126.49169197127591</v>
      </c>
      <c r="J933" s="306">
        <f t="shared" ca="1" si="420"/>
        <v>1912.6142538122574</v>
      </c>
      <c r="K933" s="307">
        <f t="shared" ca="1" si="421"/>
        <v>-3.6557219796293934</v>
      </c>
      <c r="L933" s="304">
        <f t="shared" ca="1" si="406"/>
        <v>1912.6177475358243</v>
      </c>
      <c r="M933" s="306">
        <f t="shared" ca="1" si="422"/>
        <v>-1.5052733175258126</v>
      </c>
      <c r="N933" s="304">
        <f t="shared" ca="1" si="423"/>
        <v>-86.245808107884912</v>
      </c>
      <c r="P933" s="310">
        <f t="shared" ca="1" si="424"/>
        <v>23</v>
      </c>
      <c r="Q933" s="304">
        <f t="shared" ca="1" si="425"/>
        <v>0</v>
      </c>
      <c r="R933" s="306">
        <f t="shared" ca="1" si="426"/>
        <v>0</v>
      </c>
      <c r="S933" s="307">
        <f t="shared" ca="1" si="427"/>
        <v>4.2939999999999809</v>
      </c>
      <c r="T933" s="304">
        <f t="shared" ca="1" si="407"/>
        <v>42.124139999999812</v>
      </c>
      <c r="U933" s="311">
        <f t="shared" ca="1" si="408"/>
        <v>0</v>
      </c>
      <c r="V933" s="306">
        <f t="shared" ca="1" si="409"/>
        <v>1.225447907813827</v>
      </c>
      <c r="W933" s="304">
        <f t="shared" ca="1" si="410"/>
        <v>42.950500464942799</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-0.21348738866842254</v>
      </c>
      <c r="AH933" s="304">
        <f t="shared" ca="1" si="434"/>
        <v>-10.00243613198017</v>
      </c>
    </row>
    <row r="934" spans="1:34" x14ac:dyDescent="0.2">
      <c r="A934" s="347">
        <f t="shared" ca="1" si="412"/>
        <v>1E-4</v>
      </c>
      <c r="B934" s="304">
        <f t="shared" ca="1" si="413"/>
        <v>51.327400000001333</v>
      </c>
      <c r="D934" s="306">
        <f t="shared" ca="1" si="414"/>
        <v>-0.65492146136139107</v>
      </c>
      <c r="E934" s="307">
        <f t="shared" ca="1" si="415"/>
        <v>0.17098148852841355</v>
      </c>
      <c r="F934" s="304">
        <f t="shared" ca="1" si="416"/>
        <v>0.67687280191416477</v>
      </c>
      <c r="G934" s="306">
        <f t="shared" ca="1" si="417"/>
        <v>8.2821215733618807</v>
      </c>
      <c r="H934" s="307">
        <f t="shared" ca="1" si="418"/>
        <v>-126.22024084473478</v>
      </c>
      <c r="I934" s="304">
        <f t="shared" ca="1" si="419"/>
        <v>126.49167062166109</v>
      </c>
      <c r="J934" s="306">
        <f t="shared" ca="1" si="420"/>
        <v>1912.6142538122574</v>
      </c>
      <c r="K934" s="307">
        <f t="shared" ca="1" si="421"/>
        <v>-3.6683440045687745</v>
      </c>
      <c r="L934" s="304">
        <f t="shared" ca="1" si="406"/>
        <v>1912.6177717028445</v>
      </c>
      <c r="M934" s="306">
        <f t="shared" ca="1" si="422"/>
        <v>-1.5052738253227913</v>
      </c>
      <c r="N934" s="304">
        <f t="shared" ca="1" si="423"/>
        <v>-86.245837202508639</v>
      </c>
      <c r="P934" s="310">
        <f t="shared" ca="1" si="424"/>
        <v>23</v>
      </c>
      <c r="Q934" s="304">
        <f t="shared" ca="1" si="425"/>
        <v>0</v>
      </c>
      <c r="R934" s="306">
        <f t="shared" ca="1" si="426"/>
        <v>0</v>
      </c>
      <c r="S934" s="307">
        <f t="shared" ca="1" si="427"/>
        <v>4.2939999999999809</v>
      </c>
      <c r="T934" s="304">
        <f t="shared" ca="1" si="407"/>
        <v>42.124139999999812</v>
      </c>
      <c r="U934" s="311">
        <f t="shared" ca="1" si="408"/>
        <v>0</v>
      </c>
      <c r="V934" s="306">
        <f t="shared" ca="1" si="409"/>
        <v>1.2254494545782599</v>
      </c>
      <c r="W934" s="304">
        <f t="shared" ca="1" si="410"/>
        <v>42.950540178583914</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-0.21349631126649804</v>
      </c>
      <c r="AH934" s="304">
        <f t="shared" ca="1" si="434"/>
        <v>-10.002445380750579</v>
      </c>
    </row>
    <row r="935" spans="1:34" x14ac:dyDescent="0.2">
      <c r="A935" s="347">
        <f t="shared" ca="1" si="412"/>
        <v>1E-4</v>
      </c>
      <c r="B935" s="304">
        <f t="shared" ca="1" si="413"/>
        <v>51.327500000001336</v>
      </c>
      <c r="D935" s="306">
        <f t="shared" ca="1" si="414"/>
        <v>-0.65491699860928454</v>
      </c>
      <c r="E935" s="307">
        <f t="shared" ca="1" si="415"/>
        <v>0.17099104988382052</v>
      </c>
      <c r="F935" s="304">
        <f t="shared" ca="1" si="416"/>
        <v>0.67687089921769039</v>
      </c>
      <c r="G935" s="306">
        <f t="shared" ca="1" si="417"/>
        <v>8.2820560816620201</v>
      </c>
      <c r="H935" s="307">
        <f t="shared" ca="1" si="418"/>
        <v>-126.22022374562978</v>
      </c>
      <c r="I935" s="304">
        <f t="shared" ca="1" si="419"/>
        <v>126.49164927115402</v>
      </c>
      <c r="J935" s="306">
        <f t="shared" ca="1" si="420"/>
        <v>1912.6142538122574</v>
      </c>
      <c r="K935" s="307">
        <f t="shared" ca="1" si="421"/>
        <v>-3.6809660277982927</v>
      </c>
      <c r="L935" s="304">
        <f t="shared" ca="1" si="406"/>
        <v>1912.6177959531578</v>
      </c>
      <c r="M935" s="306">
        <f t="shared" ca="1" si="422"/>
        <v>-1.505274333115926</v>
      </c>
      <c r="N935" s="304">
        <f t="shared" ca="1" si="423"/>
        <v>-86.245866296912126</v>
      </c>
      <c r="P935" s="310">
        <f t="shared" ca="1" si="424"/>
        <v>23</v>
      </c>
      <c r="Q935" s="304">
        <f t="shared" ca="1" si="425"/>
        <v>0</v>
      </c>
      <c r="R935" s="306">
        <f t="shared" ca="1" si="426"/>
        <v>0</v>
      </c>
      <c r="S935" s="307">
        <f t="shared" ca="1" si="427"/>
        <v>4.2939999999999809</v>
      </c>
      <c r="T935" s="304">
        <f t="shared" ca="1" si="407"/>
        <v>42.124139999999812</v>
      </c>
      <c r="U935" s="311">
        <f t="shared" ca="1" si="408"/>
        <v>0</v>
      </c>
      <c r="V935" s="306">
        <f t="shared" ca="1" si="409"/>
        <v>1.2254510013444366</v>
      </c>
      <c r="W935" s="304">
        <f t="shared" ca="1" si="410"/>
        <v>42.950579891646065</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-0.21350523373472363</v>
      </c>
      <c r="AH935" s="304">
        <f t="shared" ca="1" si="434"/>
        <v>-10.002454629386145</v>
      </c>
    </row>
    <row r="936" spans="1:34" x14ac:dyDescent="0.2">
      <c r="A936" s="347">
        <f t="shared" ca="1" si="412"/>
        <v>1E-4</v>
      </c>
      <c r="B936" s="304">
        <f t="shared" ca="1" si="413"/>
        <v>51.32760000000134</v>
      </c>
      <c r="D936" s="306">
        <f t="shared" ca="1" si="414"/>
        <v>-0.65491253587717535</v>
      </c>
      <c r="E936" s="307">
        <f t="shared" ca="1" si="415"/>
        <v>0.17100061110020803</v>
      </c>
      <c r="F936" s="304">
        <f t="shared" ca="1" si="416"/>
        <v>0.67686899666458133</v>
      </c>
      <c r="G936" s="306">
        <f t="shared" ca="1" si="417"/>
        <v>8.2819905904084319</v>
      </c>
      <c r="H936" s="307">
        <f t="shared" ca="1" si="418"/>
        <v>-126.22020664556867</v>
      </c>
      <c r="I936" s="304">
        <f t="shared" ca="1" si="419"/>
        <v>126.49162791975472</v>
      </c>
      <c r="J936" s="306">
        <f t="shared" ca="1" si="420"/>
        <v>1912.6142538122574</v>
      </c>
      <c r="K936" s="307">
        <f t="shared" ca="1" si="421"/>
        <v>-3.6935880493178526</v>
      </c>
      <c r="L936" s="304">
        <f t="shared" ca="1" si="406"/>
        <v>1912.617820286765</v>
      </c>
      <c r="M936" s="306">
        <f t="shared" ca="1" si="422"/>
        <v>-1.5052748409052166</v>
      </c>
      <c r="N936" s="304">
        <f t="shared" ca="1" si="423"/>
        <v>-86.24589539109536</v>
      </c>
      <c r="P936" s="310">
        <f t="shared" ca="1" si="424"/>
        <v>23</v>
      </c>
      <c r="Q936" s="304">
        <f t="shared" ca="1" si="425"/>
        <v>0</v>
      </c>
      <c r="R936" s="306">
        <f t="shared" ca="1" si="426"/>
        <v>0</v>
      </c>
      <c r="S936" s="307">
        <f t="shared" ca="1" si="427"/>
        <v>4.2939999999999809</v>
      </c>
      <c r="T936" s="304">
        <f t="shared" ca="1" si="407"/>
        <v>42.124139999999812</v>
      </c>
      <c r="U936" s="311">
        <f t="shared" ca="1" si="408"/>
        <v>0</v>
      </c>
      <c r="V936" s="306">
        <f t="shared" ca="1" si="409"/>
        <v>1.2254525481123566</v>
      </c>
      <c r="W936" s="304">
        <f t="shared" ca="1" si="410"/>
        <v>42.950619604129244</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-0.2135141560731082</v>
      </c>
      <c r="AH936" s="304">
        <f t="shared" ca="1" si="434"/>
        <v>-10.002463877886878</v>
      </c>
    </row>
    <row r="937" spans="1:34" x14ac:dyDescent="0.2">
      <c r="A937" s="347">
        <f t="shared" ca="1" si="412"/>
        <v>1E-4</v>
      </c>
      <c r="B937" s="304">
        <f t="shared" ca="1" si="413"/>
        <v>51.327700000001343</v>
      </c>
      <c r="D937" s="306">
        <f t="shared" ca="1" si="414"/>
        <v>-0.65490807316506416</v>
      </c>
      <c r="E937" s="307">
        <f t="shared" ca="1" si="415"/>
        <v>0.17101017217757608</v>
      </c>
      <c r="F937" s="304">
        <f t="shared" ca="1" si="416"/>
        <v>0.67686709425483316</v>
      </c>
      <c r="G937" s="306">
        <f t="shared" ca="1" si="417"/>
        <v>8.281925099601116</v>
      </c>
      <c r="H937" s="307">
        <f t="shared" ca="1" si="418"/>
        <v>-126.22018954455145</v>
      </c>
      <c r="I937" s="304">
        <f t="shared" ca="1" si="419"/>
        <v>126.49160656746319</v>
      </c>
      <c r="J937" s="306">
        <f t="shared" ca="1" si="420"/>
        <v>1912.6142538122574</v>
      </c>
      <c r="K937" s="307">
        <f t="shared" ca="1" si="421"/>
        <v>-3.7062100691273585</v>
      </c>
      <c r="L937" s="304">
        <f t="shared" ca="1" si="406"/>
        <v>1912.6178447036655</v>
      </c>
      <c r="M937" s="306">
        <f t="shared" ca="1" si="422"/>
        <v>-1.5052753486906634</v>
      </c>
      <c r="N937" s="304">
        <f t="shared" ca="1" si="423"/>
        <v>-86.245924485058367</v>
      </c>
      <c r="P937" s="310">
        <f t="shared" ca="1" si="424"/>
        <v>23</v>
      </c>
      <c r="Q937" s="304">
        <f t="shared" ca="1" si="425"/>
        <v>0</v>
      </c>
      <c r="R937" s="306">
        <f t="shared" ca="1" si="426"/>
        <v>0</v>
      </c>
      <c r="S937" s="307">
        <f t="shared" ca="1" si="427"/>
        <v>4.2939999999999809</v>
      </c>
      <c r="T937" s="304">
        <f t="shared" ca="1" si="407"/>
        <v>42.124139999999812</v>
      </c>
      <c r="U937" s="311">
        <f t="shared" ca="1" si="408"/>
        <v>0</v>
      </c>
      <c r="V937" s="306">
        <f t="shared" ca="1" si="409"/>
        <v>1.2254540948820196</v>
      </c>
      <c r="W937" s="304">
        <f t="shared" ca="1" si="410"/>
        <v>42.950659316033445</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-0.21352307828165351</v>
      </c>
      <c r="AH937" s="304">
        <f t="shared" ca="1" si="434"/>
        <v>-10.002473126252779</v>
      </c>
    </row>
    <row r="938" spans="1:34" x14ac:dyDescent="0.2">
      <c r="A938" s="347">
        <f t="shared" ca="1" si="412"/>
        <v>1E-4</v>
      </c>
      <c r="B938" s="304">
        <f t="shared" ca="1" si="413"/>
        <v>51.327800000001346</v>
      </c>
      <c r="D938" s="306">
        <f t="shared" ca="1" si="414"/>
        <v>-0.65490361047294887</v>
      </c>
      <c r="E938" s="307">
        <f t="shared" ca="1" si="415"/>
        <v>0.17101973311592289</v>
      </c>
      <c r="F938" s="304">
        <f t="shared" ca="1" si="416"/>
        <v>0.67686519198843831</v>
      </c>
      <c r="G938" s="306">
        <f t="shared" ca="1" si="417"/>
        <v>8.2818596092400689</v>
      </c>
      <c r="H938" s="307">
        <f t="shared" ca="1" si="418"/>
        <v>-126.22017244257813</v>
      </c>
      <c r="I938" s="304">
        <f t="shared" ca="1" si="419"/>
        <v>126.49158521427945</v>
      </c>
      <c r="J938" s="306">
        <f t="shared" ca="1" si="420"/>
        <v>1912.6142538122574</v>
      </c>
      <c r="K938" s="307">
        <f t="shared" ca="1" si="421"/>
        <v>-3.7188320872267151</v>
      </c>
      <c r="L938" s="304">
        <f t="shared" ca="1" si="406"/>
        <v>1912.6178692038593</v>
      </c>
      <c r="M938" s="306">
        <f t="shared" ca="1" si="422"/>
        <v>-1.5052758564722659</v>
      </c>
      <c r="N938" s="304">
        <f t="shared" ca="1" si="423"/>
        <v>-86.245953578801107</v>
      </c>
      <c r="P938" s="310">
        <f t="shared" ca="1" si="424"/>
        <v>23</v>
      </c>
      <c r="Q938" s="304">
        <f t="shared" ca="1" si="425"/>
        <v>0</v>
      </c>
      <c r="R938" s="306">
        <f t="shared" ca="1" si="426"/>
        <v>0</v>
      </c>
      <c r="S938" s="307">
        <f t="shared" ca="1" si="427"/>
        <v>4.2939999999999809</v>
      </c>
      <c r="T938" s="304">
        <f t="shared" ca="1" si="407"/>
        <v>42.124139999999812</v>
      </c>
      <c r="U938" s="311">
        <f t="shared" ca="1" si="408"/>
        <v>0</v>
      </c>
      <c r="V938" s="306">
        <f t="shared" ca="1" si="409"/>
        <v>1.2254556416534252</v>
      </c>
      <c r="W938" s="304">
        <f t="shared" ca="1" si="410"/>
        <v>42.950699027358638</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-0.21353200036035958</v>
      </c>
      <c r="AH938" s="304">
        <f t="shared" ca="1" si="434"/>
        <v>-10.002482374483845</v>
      </c>
    </row>
    <row r="939" spans="1:34" x14ac:dyDescent="0.2">
      <c r="A939" s="347">
        <f t="shared" ca="1" si="412"/>
        <v>1E-4</v>
      </c>
      <c r="B939" s="304">
        <f t="shared" ca="1" si="413"/>
        <v>51.32790000000135</v>
      </c>
      <c r="D939" s="306">
        <f t="shared" ca="1" si="414"/>
        <v>-0.6548991478008338</v>
      </c>
      <c r="E939" s="307">
        <f t="shared" ca="1" si="415"/>
        <v>0.17102929391524491</v>
      </c>
      <c r="F939" s="304">
        <f t="shared" ca="1" si="416"/>
        <v>0.6768632898653949</v>
      </c>
      <c r="G939" s="306">
        <f t="shared" ca="1" si="417"/>
        <v>8.2817941193252889</v>
      </c>
      <c r="H939" s="307">
        <f t="shared" ca="1" si="418"/>
        <v>-126.22015533964874</v>
      </c>
      <c r="I939" s="304">
        <f t="shared" ca="1" si="419"/>
        <v>126.49156386020353</v>
      </c>
      <c r="J939" s="306">
        <f t="shared" ca="1" si="420"/>
        <v>1912.6142538122574</v>
      </c>
      <c r="K939" s="307">
        <f t="shared" ca="1" si="421"/>
        <v>-3.7314541036158264</v>
      </c>
      <c r="L939" s="304">
        <f t="shared" ca="1" si="406"/>
        <v>1912.6178937873465</v>
      </c>
      <c r="M939" s="306">
        <f t="shared" ca="1" si="422"/>
        <v>-1.5052763642500249</v>
      </c>
      <c r="N939" s="304">
        <f t="shared" ca="1" si="423"/>
        <v>-86.24598267232362</v>
      </c>
      <c r="P939" s="310">
        <f t="shared" ca="1" si="424"/>
        <v>23</v>
      </c>
      <c r="Q939" s="304">
        <f t="shared" ca="1" si="425"/>
        <v>0</v>
      </c>
      <c r="R939" s="306">
        <f t="shared" ca="1" si="426"/>
        <v>0</v>
      </c>
      <c r="S939" s="307">
        <f t="shared" ca="1" si="427"/>
        <v>4.2939999999999809</v>
      </c>
      <c r="T939" s="304">
        <f t="shared" ca="1" si="407"/>
        <v>42.124139999999812</v>
      </c>
      <c r="U939" s="311">
        <f t="shared" ca="1" si="408"/>
        <v>0</v>
      </c>
      <c r="V939" s="306">
        <f t="shared" ca="1" si="409"/>
        <v>1.2254571884265748</v>
      </c>
      <c r="W939" s="304">
        <f t="shared" ca="1" si="410"/>
        <v>42.950738738104924</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-0.21354092230921751</v>
      </c>
      <c r="AH939" s="304">
        <f t="shared" ca="1" si="434"/>
        <v>-10.002491622580072</v>
      </c>
    </row>
    <row r="940" spans="1:34" x14ac:dyDescent="0.2">
      <c r="A940" s="347">
        <f t="shared" ca="1" si="412"/>
        <v>1E-4</v>
      </c>
      <c r="B940" s="304">
        <f t="shared" ca="1" si="413"/>
        <v>51.328000000001353</v>
      </c>
      <c r="D940" s="306">
        <f t="shared" ca="1" si="414"/>
        <v>-0.65489468514871407</v>
      </c>
      <c r="E940" s="307">
        <f t="shared" ca="1" si="415"/>
        <v>0.17103885457556167</v>
      </c>
      <c r="F940" s="304">
        <f t="shared" ca="1" si="416"/>
        <v>0.67686138788569816</v>
      </c>
      <c r="G940" s="306">
        <f t="shared" ca="1" si="417"/>
        <v>8.281728629856774</v>
      </c>
      <c r="H940" s="307">
        <f t="shared" ca="1" si="418"/>
        <v>-126.22013823576329</v>
      </c>
      <c r="I940" s="304">
        <f t="shared" ca="1" si="419"/>
        <v>126.49154250523543</v>
      </c>
      <c r="J940" s="306">
        <f t="shared" ca="1" si="420"/>
        <v>1912.6142538122574</v>
      </c>
      <c r="K940" s="307">
        <f t="shared" ca="1" si="421"/>
        <v>-3.744076118294597</v>
      </c>
      <c r="L940" s="304">
        <f t="shared" ca="1" si="406"/>
        <v>1912.617918454127</v>
      </c>
      <c r="M940" s="306">
        <f t="shared" ca="1" si="422"/>
        <v>-1.5052768720239398</v>
      </c>
      <c r="N940" s="304">
        <f t="shared" ca="1" si="423"/>
        <v>-86.246011765625894</v>
      </c>
      <c r="P940" s="310">
        <f t="shared" ca="1" si="424"/>
        <v>23</v>
      </c>
      <c r="Q940" s="304">
        <f t="shared" ca="1" si="425"/>
        <v>0</v>
      </c>
      <c r="R940" s="306">
        <f t="shared" ca="1" si="426"/>
        <v>0</v>
      </c>
      <c r="S940" s="307">
        <f t="shared" ca="1" si="427"/>
        <v>4.2939999999999809</v>
      </c>
      <c r="T940" s="304">
        <f t="shared" ca="1" si="407"/>
        <v>42.124139999999812</v>
      </c>
      <c r="U940" s="311">
        <f t="shared" ca="1" si="408"/>
        <v>0</v>
      </c>
      <c r="V940" s="306">
        <f t="shared" ca="1" si="409"/>
        <v>1.225458735201467</v>
      </c>
      <c r="W940" s="304">
        <f t="shared" ca="1" si="410"/>
        <v>42.950778448272246</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-0.21354984412824862</v>
      </c>
      <c r="AH940" s="304">
        <f t="shared" ca="1" si="434"/>
        <v>-10.00250087054148</v>
      </c>
    </row>
    <row r="941" spans="1:34" x14ac:dyDescent="0.2">
      <c r="A941" s="347">
        <f t="shared" ca="1" si="412"/>
        <v>1E-4</v>
      </c>
      <c r="B941" s="304">
        <f t="shared" ca="1" si="413"/>
        <v>51.328100000001356</v>
      </c>
      <c r="D941" s="306">
        <f t="shared" ca="1" si="414"/>
        <v>-0.65489022251659357</v>
      </c>
      <c r="E941" s="307">
        <f t="shared" ca="1" si="415"/>
        <v>0.17104841509685897</v>
      </c>
      <c r="F941" s="304">
        <f t="shared" ca="1" si="416"/>
        <v>0.6768594860493431</v>
      </c>
      <c r="G941" s="306">
        <f t="shared" ca="1" si="417"/>
        <v>8.2816631408345227</v>
      </c>
      <c r="H941" s="307">
        <f t="shared" ca="1" si="418"/>
        <v>-126.22012113092178</v>
      </c>
      <c r="I941" s="304">
        <f t="shared" ca="1" si="419"/>
        <v>126.49152114937517</v>
      </c>
      <c r="J941" s="306">
        <f t="shared" ca="1" si="420"/>
        <v>1912.6142538122574</v>
      </c>
      <c r="K941" s="307">
        <f t="shared" ca="1" si="421"/>
        <v>-3.7566981312629313</v>
      </c>
      <c r="L941" s="304">
        <f t="shared" ca="1" si="406"/>
        <v>1912.6179432042009</v>
      </c>
      <c r="M941" s="306">
        <f t="shared" ca="1" si="422"/>
        <v>-1.5052773797940109</v>
      </c>
      <c r="N941" s="304">
        <f t="shared" ca="1" si="423"/>
        <v>-86.246040858707929</v>
      </c>
      <c r="P941" s="310">
        <f t="shared" ca="1" si="424"/>
        <v>23</v>
      </c>
      <c r="Q941" s="304">
        <f t="shared" ca="1" si="425"/>
        <v>0</v>
      </c>
      <c r="R941" s="306">
        <f t="shared" ca="1" si="426"/>
        <v>0</v>
      </c>
      <c r="S941" s="307">
        <f t="shared" ca="1" si="427"/>
        <v>4.2939999999999809</v>
      </c>
      <c r="T941" s="304">
        <f t="shared" ca="1" si="407"/>
        <v>42.124139999999812</v>
      </c>
      <c r="U941" s="311">
        <f t="shared" ca="1" si="408"/>
        <v>0</v>
      </c>
      <c r="V941" s="306">
        <f t="shared" ca="1" si="409"/>
        <v>1.225460281978102</v>
      </c>
      <c r="W941" s="304">
        <f t="shared" ca="1" si="410"/>
        <v>42.950818157860603</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-0.21355876581744404</v>
      </c>
      <c r="AH941" s="304">
        <f t="shared" ca="1" si="434"/>
        <v>-10.002510118368058</v>
      </c>
    </row>
    <row r="942" spans="1:34" x14ac:dyDescent="0.2">
      <c r="A942" s="347">
        <f t="shared" ca="1" si="412"/>
        <v>1E-4</v>
      </c>
      <c r="B942" s="304">
        <f t="shared" ca="1" si="413"/>
        <v>51.32820000000136</v>
      </c>
      <c r="D942" s="306">
        <f t="shared" ca="1" si="414"/>
        <v>-0.6548857599044704</v>
      </c>
      <c r="E942" s="307">
        <f t="shared" ca="1" si="415"/>
        <v>0.17105797547913859</v>
      </c>
      <c r="F942" s="304">
        <f t="shared" ca="1" si="416"/>
        <v>0.67685758435632326</v>
      </c>
      <c r="G942" s="306">
        <f t="shared" ca="1" si="417"/>
        <v>8.2815976522585331</v>
      </c>
      <c r="H942" s="307">
        <f t="shared" ca="1" si="418"/>
        <v>-126.22010402512423</v>
      </c>
      <c r="I942" s="304">
        <f t="shared" ca="1" si="419"/>
        <v>126.49149979262273</v>
      </c>
      <c r="J942" s="306">
        <f t="shared" ca="1" si="420"/>
        <v>1912.6142538122574</v>
      </c>
      <c r="K942" s="307">
        <f t="shared" ca="1" si="421"/>
        <v>-3.7693201425207334</v>
      </c>
      <c r="L942" s="304">
        <f t="shared" ca="1" si="406"/>
        <v>1912.6179680375678</v>
      </c>
      <c r="M942" s="306">
        <f t="shared" ca="1" si="422"/>
        <v>-1.5052778875602382</v>
      </c>
      <c r="N942" s="304">
        <f t="shared" ca="1" si="423"/>
        <v>-86.246069951569737</v>
      </c>
      <c r="P942" s="310">
        <f t="shared" ca="1" si="424"/>
        <v>23</v>
      </c>
      <c r="Q942" s="304">
        <f t="shared" ca="1" si="425"/>
        <v>0</v>
      </c>
      <c r="R942" s="306">
        <f t="shared" ca="1" si="426"/>
        <v>0</v>
      </c>
      <c r="S942" s="307">
        <f t="shared" ca="1" si="427"/>
        <v>4.2939999999999809</v>
      </c>
      <c r="T942" s="304">
        <f t="shared" ca="1" si="407"/>
        <v>42.124139999999812</v>
      </c>
      <c r="U942" s="311">
        <f t="shared" ca="1" si="408"/>
        <v>0</v>
      </c>
      <c r="V942" s="306">
        <f t="shared" ca="1" si="409"/>
        <v>1.2254618287564807</v>
      </c>
      <c r="W942" s="304">
        <f t="shared" ca="1" si="410"/>
        <v>42.950857866870017</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-0.21356768737679843</v>
      </c>
      <c r="AH942" s="304">
        <f t="shared" ca="1" si="434"/>
        <v>-10.002519366059802</v>
      </c>
    </row>
    <row r="943" spans="1:34" x14ac:dyDescent="0.2">
      <c r="A943" s="347">
        <f t="shared" ca="1" si="412"/>
        <v>1E-4</v>
      </c>
      <c r="B943" s="304">
        <f t="shared" ca="1" si="413"/>
        <v>51.328300000001363</v>
      </c>
      <c r="D943" s="306">
        <f t="shared" ca="1" si="414"/>
        <v>-0.65488129731234546</v>
      </c>
      <c r="E943" s="307">
        <f t="shared" ca="1" si="415"/>
        <v>0.17106753572240763</v>
      </c>
      <c r="F943" s="304">
        <f t="shared" ca="1" si="416"/>
        <v>0.67685568280663622</v>
      </c>
      <c r="G943" s="306">
        <f t="shared" ca="1" si="417"/>
        <v>8.2815321641288016</v>
      </c>
      <c r="H943" s="307">
        <f t="shared" ca="1" si="418"/>
        <v>-126.22008691837065</v>
      </c>
      <c r="I943" s="304">
        <f t="shared" ca="1" si="419"/>
        <v>126.49147843497815</v>
      </c>
      <c r="J943" s="306">
        <f t="shared" ca="1" si="420"/>
        <v>1912.6142538122574</v>
      </c>
      <c r="K943" s="307">
        <f t="shared" ca="1" si="421"/>
        <v>-3.7819421520679084</v>
      </c>
      <c r="L943" s="304">
        <f t="shared" ca="1" si="406"/>
        <v>1912.6179929542279</v>
      </c>
      <c r="M943" s="306">
        <f t="shared" ca="1" si="422"/>
        <v>-1.5052783953226216</v>
      </c>
      <c r="N943" s="304">
        <f t="shared" ca="1" si="423"/>
        <v>-86.246099044211306</v>
      </c>
      <c r="P943" s="310">
        <f t="shared" ca="1" si="424"/>
        <v>23</v>
      </c>
      <c r="Q943" s="304">
        <f t="shared" ca="1" si="425"/>
        <v>0</v>
      </c>
      <c r="R943" s="306">
        <f t="shared" ca="1" si="426"/>
        <v>0</v>
      </c>
      <c r="S943" s="307">
        <f t="shared" ca="1" si="427"/>
        <v>4.2939999999999809</v>
      </c>
      <c r="T943" s="304">
        <f t="shared" ca="1" si="407"/>
        <v>42.124139999999812</v>
      </c>
      <c r="U943" s="311">
        <f t="shared" ca="1" si="408"/>
        <v>0</v>
      </c>
      <c r="V943" s="306">
        <f t="shared" ca="1" si="409"/>
        <v>1.2254633755366022</v>
      </c>
      <c r="W943" s="304">
        <f t="shared" ca="1" si="410"/>
        <v>42.950897575300502</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-0.21357660880632245</v>
      </c>
      <c r="AH943" s="304">
        <f t="shared" ca="1" si="434"/>
        <v>-10.002528613616724</v>
      </c>
    </row>
    <row r="944" spans="1:34" x14ac:dyDescent="0.2">
      <c r="A944" s="347">
        <f t="shared" ca="1" si="412"/>
        <v>1E-4</v>
      </c>
      <c r="B944" s="304">
        <f t="shared" ca="1" si="413"/>
        <v>51.328400000001366</v>
      </c>
      <c r="D944" s="306">
        <f t="shared" ca="1" si="414"/>
        <v>-0.65487683474021863</v>
      </c>
      <c r="E944" s="307">
        <f t="shared" ca="1" si="415"/>
        <v>0.17107709582666608</v>
      </c>
      <c r="F944" s="304">
        <f t="shared" ca="1" si="416"/>
        <v>0.67685378140027697</v>
      </c>
      <c r="G944" s="306">
        <f t="shared" ca="1" si="417"/>
        <v>8.2814666764453282</v>
      </c>
      <c r="H944" s="307">
        <f t="shared" ca="1" si="418"/>
        <v>-126.22006981066107</v>
      </c>
      <c r="I944" s="304">
        <f t="shared" ca="1" si="419"/>
        <v>126.49145707644145</v>
      </c>
      <c r="J944" s="306">
        <f t="shared" ca="1" si="420"/>
        <v>1912.6142538122574</v>
      </c>
      <c r="K944" s="307">
        <f t="shared" ca="1" si="421"/>
        <v>-3.7945641599043598</v>
      </c>
      <c r="L944" s="304">
        <f t="shared" ca="1" si="406"/>
        <v>1912.6180179541814</v>
      </c>
      <c r="M944" s="306">
        <f t="shared" ca="1" si="422"/>
        <v>-1.5052789030811615</v>
      </c>
      <c r="N944" s="304">
        <f t="shared" ca="1" si="423"/>
        <v>-86.246128136632649</v>
      </c>
      <c r="P944" s="310">
        <f t="shared" ca="1" si="424"/>
        <v>23</v>
      </c>
      <c r="Q944" s="304">
        <f t="shared" ca="1" si="425"/>
        <v>0</v>
      </c>
      <c r="R944" s="306">
        <f t="shared" ca="1" si="426"/>
        <v>0</v>
      </c>
      <c r="S944" s="307">
        <f t="shared" ca="1" si="427"/>
        <v>4.2939999999999809</v>
      </c>
      <c r="T944" s="304">
        <f t="shared" ca="1" si="407"/>
        <v>42.124139999999812</v>
      </c>
      <c r="U944" s="311">
        <f t="shared" ca="1" si="408"/>
        <v>0</v>
      </c>
      <c r="V944" s="306">
        <f t="shared" ca="1" si="409"/>
        <v>1.2254649223184666</v>
      </c>
      <c r="W944" s="304">
        <f t="shared" ca="1" si="410"/>
        <v>42.950937283152044</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-0.21358553010601433</v>
      </c>
      <c r="AH944" s="304">
        <f t="shared" ca="1" si="434"/>
        <v>-10.002537861038819</v>
      </c>
    </row>
    <row r="945" spans="1:34" x14ac:dyDescent="0.2">
      <c r="A945" s="347">
        <f t="shared" ca="1" si="412"/>
        <v>1E-4</v>
      </c>
      <c r="B945" s="304">
        <f t="shared" ca="1" si="413"/>
        <v>51.32850000000137</v>
      </c>
      <c r="D945" s="306">
        <f t="shared" ca="1" si="414"/>
        <v>-0.65487237218808847</v>
      </c>
      <c r="E945" s="307">
        <f t="shared" ca="1" si="415"/>
        <v>0.17108665579191218</v>
      </c>
      <c r="F945" s="304">
        <f t="shared" ca="1" si="416"/>
        <v>0.6768518801372384</v>
      </c>
      <c r="G945" s="306">
        <f t="shared" ca="1" si="417"/>
        <v>8.2814011892081094</v>
      </c>
      <c r="H945" s="307">
        <f t="shared" ca="1" si="418"/>
        <v>-126.2200527019955</v>
      </c>
      <c r="I945" s="304">
        <f t="shared" ca="1" si="419"/>
        <v>126.49143571701264</v>
      </c>
      <c r="J945" s="306">
        <f t="shared" ca="1" si="420"/>
        <v>1912.6142538122574</v>
      </c>
      <c r="K945" s="307">
        <f t="shared" ca="1" si="421"/>
        <v>-3.8071861660299926</v>
      </c>
      <c r="L945" s="304">
        <f t="shared" ca="1" si="406"/>
        <v>1912.6180430374279</v>
      </c>
      <c r="M945" s="306">
        <f t="shared" ca="1" si="422"/>
        <v>-1.5052794108358576</v>
      </c>
      <c r="N945" s="304">
        <f t="shared" ca="1" si="423"/>
        <v>-86.246157228833752</v>
      </c>
      <c r="P945" s="310">
        <f t="shared" ca="1" si="424"/>
        <v>23</v>
      </c>
      <c r="Q945" s="304">
        <f t="shared" ca="1" si="425"/>
        <v>0</v>
      </c>
      <c r="R945" s="306">
        <f t="shared" ca="1" si="426"/>
        <v>0</v>
      </c>
      <c r="S945" s="307">
        <f t="shared" ca="1" si="427"/>
        <v>4.2939999999999809</v>
      </c>
      <c r="T945" s="304">
        <f t="shared" ca="1" si="407"/>
        <v>42.124139999999812</v>
      </c>
      <c r="U945" s="311">
        <f t="shared" ca="1" si="408"/>
        <v>0</v>
      </c>
      <c r="V945" s="306">
        <f t="shared" ca="1" si="409"/>
        <v>1.2254664691020742</v>
      </c>
      <c r="W945" s="304">
        <f t="shared" ca="1" si="410"/>
        <v>42.950976990424692</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-0.21359445127587406</v>
      </c>
      <c r="AH945" s="304">
        <f t="shared" ca="1" si="434"/>
        <v>-10.002547108326091</v>
      </c>
    </row>
    <row r="946" spans="1:34" x14ac:dyDescent="0.2">
      <c r="A946" s="347">
        <f t="shared" ca="1" si="412"/>
        <v>1E-4</v>
      </c>
      <c r="B946" s="304">
        <f t="shared" ca="1" si="413"/>
        <v>51.328600000001373</v>
      </c>
      <c r="D946" s="306">
        <f t="shared" ca="1" si="414"/>
        <v>-0.65486790965595798</v>
      </c>
      <c r="E946" s="307">
        <f t="shared" ca="1" si="415"/>
        <v>0.17109621561815835</v>
      </c>
      <c r="F946" s="304">
        <f t="shared" ca="1" si="416"/>
        <v>0.67684997901752153</v>
      </c>
      <c r="G946" s="306">
        <f t="shared" ca="1" si="417"/>
        <v>8.2813357024171435</v>
      </c>
      <c r="H946" s="307">
        <f t="shared" ca="1" si="418"/>
        <v>-126.22003559237393</v>
      </c>
      <c r="I946" s="304">
        <f t="shared" ca="1" si="419"/>
        <v>126.49141435669171</v>
      </c>
      <c r="J946" s="306">
        <f t="shared" ca="1" si="420"/>
        <v>1912.6142538122574</v>
      </c>
      <c r="K946" s="307">
        <f t="shared" ca="1" si="421"/>
        <v>-3.8198081704447109</v>
      </c>
      <c r="L946" s="304">
        <f t="shared" ca="1" si="406"/>
        <v>1912.6180682039676</v>
      </c>
      <c r="M946" s="306">
        <f t="shared" ca="1" si="422"/>
        <v>-1.5052799185867098</v>
      </c>
      <c r="N946" s="304">
        <f t="shared" ca="1" si="423"/>
        <v>-86.24618632081463</v>
      </c>
      <c r="P946" s="310">
        <f t="shared" ca="1" si="424"/>
        <v>23</v>
      </c>
      <c r="Q946" s="304">
        <f t="shared" ca="1" si="425"/>
        <v>0</v>
      </c>
      <c r="R946" s="306">
        <f t="shared" ca="1" si="426"/>
        <v>0</v>
      </c>
      <c r="S946" s="307">
        <f t="shared" ca="1" si="427"/>
        <v>4.2939999999999809</v>
      </c>
      <c r="T946" s="304">
        <f t="shared" ca="1" si="407"/>
        <v>42.124139999999812</v>
      </c>
      <c r="U946" s="311">
        <f t="shared" ca="1" si="408"/>
        <v>0</v>
      </c>
      <c r="V946" s="306">
        <f t="shared" ca="1" si="409"/>
        <v>1.2254680158874249</v>
      </c>
      <c r="W946" s="304">
        <f t="shared" ca="1" si="410"/>
        <v>42.951016697118398</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-0.21360337231591053</v>
      </c>
      <c r="AH946" s="304">
        <f t="shared" ca="1" si="434"/>
        <v>-10.002556355478548</v>
      </c>
    </row>
    <row r="947" spans="1:34" x14ac:dyDescent="0.2">
      <c r="A947" s="347">
        <f t="shared" ca="1" si="412"/>
        <v>1E-4</v>
      </c>
      <c r="B947" s="304">
        <f t="shared" ca="1" si="413"/>
        <v>51.328700000001376</v>
      </c>
      <c r="D947" s="306">
        <f t="shared" ca="1" si="414"/>
        <v>-0.65486344714382672</v>
      </c>
      <c r="E947" s="307">
        <f t="shared" ca="1" si="415"/>
        <v>0.1711057753053904</v>
      </c>
      <c r="F947" s="304">
        <f t="shared" ca="1" si="416"/>
        <v>0.67684807804111713</v>
      </c>
      <c r="G947" s="306">
        <f t="shared" ca="1" si="417"/>
        <v>8.2812702160724285</v>
      </c>
      <c r="H947" s="307">
        <f t="shared" ca="1" si="418"/>
        <v>-126.2200184817964</v>
      </c>
      <c r="I947" s="304">
        <f t="shared" ca="1" si="419"/>
        <v>126.49139299547868</v>
      </c>
      <c r="J947" s="306">
        <f t="shared" ca="1" si="420"/>
        <v>1912.6142538122574</v>
      </c>
      <c r="K947" s="307">
        <f t="shared" ca="1" si="421"/>
        <v>-3.8324301731484196</v>
      </c>
      <c r="L947" s="304">
        <f t="shared" ca="1" si="406"/>
        <v>1912.6180934538004</v>
      </c>
      <c r="M947" s="306">
        <f t="shared" ca="1" si="422"/>
        <v>-1.5052804263337185</v>
      </c>
      <c r="N947" s="304">
        <f t="shared" ca="1" si="423"/>
        <v>-86.246215412575296</v>
      </c>
      <c r="P947" s="310">
        <f t="shared" ca="1" si="424"/>
        <v>23</v>
      </c>
      <c r="Q947" s="304">
        <f t="shared" ca="1" si="425"/>
        <v>0</v>
      </c>
      <c r="R947" s="306">
        <f t="shared" ca="1" si="426"/>
        <v>0</v>
      </c>
      <c r="S947" s="307">
        <f t="shared" ca="1" si="427"/>
        <v>4.2939999999999809</v>
      </c>
      <c r="T947" s="304">
        <f t="shared" ca="1" si="407"/>
        <v>42.124139999999812</v>
      </c>
      <c r="U947" s="311">
        <f t="shared" ca="1" si="408"/>
        <v>0</v>
      </c>
      <c r="V947" s="306">
        <f t="shared" ca="1" si="409"/>
        <v>1.2254695626745189</v>
      </c>
      <c r="W947" s="304">
        <f t="shared" ca="1" si="410"/>
        <v>42.951056403233203</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-0.21361229322611308</v>
      </c>
      <c r="AH947" s="304">
        <f t="shared" ca="1" si="434"/>
        <v>-10.002565602496178</v>
      </c>
    </row>
    <row r="948" spans="1:34" x14ac:dyDescent="0.2">
      <c r="A948" s="347">
        <f t="shared" ca="1" si="412"/>
        <v>1E-4</v>
      </c>
      <c r="B948" s="304">
        <f t="shared" ca="1" si="413"/>
        <v>51.32880000000138</v>
      </c>
      <c r="D948" s="306">
        <f t="shared" ca="1" si="414"/>
        <v>-0.65485898465169357</v>
      </c>
      <c r="E948" s="307">
        <f t="shared" ca="1" si="415"/>
        <v>0.17111533485362251</v>
      </c>
      <c r="F948" s="304">
        <f t="shared" ca="1" si="416"/>
        <v>0.67684617720802298</v>
      </c>
      <c r="G948" s="306">
        <f t="shared" ca="1" si="417"/>
        <v>8.2812047301739629</v>
      </c>
      <c r="H948" s="307">
        <f t="shared" ca="1" si="418"/>
        <v>-126.22000137026292</v>
      </c>
      <c r="I948" s="304">
        <f t="shared" ca="1" si="419"/>
        <v>126.49137163337359</v>
      </c>
      <c r="J948" s="306">
        <f t="shared" ca="1" si="420"/>
        <v>1912.6142538122574</v>
      </c>
      <c r="K948" s="307">
        <f t="shared" ca="1" si="421"/>
        <v>-3.8450521741410224</v>
      </c>
      <c r="L948" s="304">
        <f t="shared" ca="1" si="406"/>
        <v>1912.6181187869261</v>
      </c>
      <c r="M948" s="306">
        <f t="shared" ca="1" si="422"/>
        <v>-1.5052809340768836</v>
      </c>
      <c r="N948" s="304">
        <f t="shared" ca="1" si="423"/>
        <v>-86.246244504115722</v>
      </c>
      <c r="P948" s="310">
        <f t="shared" ca="1" si="424"/>
        <v>23</v>
      </c>
      <c r="Q948" s="304">
        <f t="shared" ca="1" si="425"/>
        <v>0</v>
      </c>
      <c r="R948" s="306">
        <f t="shared" ca="1" si="426"/>
        <v>0</v>
      </c>
      <c r="S948" s="307">
        <f t="shared" ca="1" si="427"/>
        <v>4.2939999999999809</v>
      </c>
      <c r="T948" s="304">
        <f t="shared" ca="1" si="407"/>
        <v>42.124139999999812</v>
      </c>
      <c r="U948" s="311">
        <f t="shared" ca="1" si="408"/>
        <v>0</v>
      </c>
      <c r="V948" s="306">
        <f t="shared" ca="1" si="409"/>
        <v>1.2254711094633555</v>
      </c>
      <c r="W948" s="304">
        <f t="shared" ca="1" si="410"/>
        <v>42.9510961087691</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-0.21362121400649237</v>
      </c>
      <c r="AH948" s="304">
        <f t="shared" ca="1" si="434"/>
        <v>-10.002574849378993</v>
      </c>
    </row>
    <row r="949" spans="1:34" x14ac:dyDescent="0.2">
      <c r="A949" s="347">
        <f t="shared" ca="1" si="412"/>
        <v>1E-4</v>
      </c>
      <c r="B949" s="304">
        <f t="shared" ca="1" si="413"/>
        <v>51.328900000001383</v>
      </c>
      <c r="D949" s="306">
        <f t="shared" ca="1" si="414"/>
        <v>-0.65485452217955853</v>
      </c>
      <c r="E949" s="307">
        <f t="shared" ca="1" si="415"/>
        <v>0.17112489426284938</v>
      </c>
      <c r="F949" s="304">
        <f t="shared" ca="1" si="416"/>
        <v>0.67684427651823231</v>
      </c>
      <c r="G949" s="306">
        <f t="shared" ca="1" si="417"/>
        <v>8.2811392447217447</v>
      </c>
      <c r="H949" s="307">
        <f t="shared" ca="1" si="418"/>
        <v>-126.21998425777349</v>
      </c>
      <c r="I949" s="304">
        <f t="shared" ca="1" si="419"/>
        <v>126.49135027037643</v>
      </c>
      <c r="J949" s="306">
        <f t="shared" ca="1" si="420"/>
        <v>1912.6142538122574</v>
      </c>
      <c r="K949" s="307">
        <f t="shared" ca="1" si="421"/>
        <v>-3.8576741734224242</v>
      </c>
      <c r="L949" s="304">
        <f t="shared" ca="1" si="406"/>
        <v>1912.6181442033446</v>
      </c>
      <c r="M949" s="306">
        <f t="shared" ca="1" si="422"/>
        <v>-1.5052814418162053</v>
      </c>
      <c r="N949" s="304">
        <f t="shared" ca="1" si="423"/>
        <v>-86.246273595435952</v>
      </c>
      <c r="P949" s="310">
        <f t="shared" ca="1" si="424"/>
        <v>23</v>
      </c>
      <c r="Q949" s="304">
        <f t="shared" ca="1" si="425"/>
        <v>0</v>
      </c>
      <c r="R949" s="306">
        <f t="shared" ca="1" si="426"/>
        <v>0</v>
      </c>
      <c r="S949" s="307">
        <f t="shared" ca="1" si="427"/>
        <v>4.2939999999999809</v>
      </c>
      <c r="T949" s="304">
        <f t="shared" ca="1" si="407"/>
        <v>42.124139999999812</v>
      </c>
      <c r="U949" s="311">
        <f t="shared" ca="1" si="408"/>
        <v>0</v>
      </c>
      <c r="V949" s="306">
        <f t="shared" ca="1" si="409"/>
        <v>1.2254726562539353</v>
      </c>
      <c r="W949" s="304">
        <f t="shared" ca="1" si="410"/>
        <v>42.951135813726111</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-0.21363013465704661</v>
      </c>
      <c r="AH949" s="304">
        <f t="shared" ca="1" si="434"/>
        <v>-10.00258409612699</v>
      </c>
    </row>
    <row r="950" spans="1:34" x14ac:dyDescent="0.2">
      <c r="A950" s="347">
        <f t="shared" ca="1" si="412"/>
        <v>1E-4</v>
      </c>
      <c r="B950" s="304">
        <f t="shared" ca="1" si="413"/>
        <v>51.329000000001386</v>
      </c>
      <c r="D950" s="306">
        <f t="shared" ca="1" si="414"/>
        <v>-0.65485005972742005</v>
      </c>
      <c r="E950" s="307">
        <f t="shared" ca="1" si="415"/>
        <v>0.17113445353307633</v>
      </c>
      <c r="F950" s="304">
        <f t="shared" ca="1" si="416"/>
        <v>0.67684237597174002</v>
      </c>
      <c r="G950" s="306">
        <f t="shared" ca="1" si="417"/>
        <v>8.2810737597157722</v>
      </c>
      <c r="H950" s="307">
        <f t="shared" ca="1" si="418"/>
        <v>-126.21996714432814</v>
      </c>
      <c r="I950" s="304">
        <f t="shared" ca="1" si="419"/>
        <v>126.49132890648721</v>
      </c>
      <c r="J950" s="306">
        <f t="shared" ca="1" si="420"/>
        <v>1912.6142538122574</v>
      </c>
      <c r="K950" s="307">
        <f t="shared" ca="1" si="421"/>
        <v>-3.8702961709925292</v>
      </c>
      <c r="L950" s="304">
        <f t="shared" ca="1" si="406"/>
        <v>1912.6181697030563</v>
      </c>
      <c r="M950" s="306">
        <f t="shared" ca="1" si="422"/>
        <v>-1.5052819495516832</v>
      </c>
      <c r="N950" s="304">
        <f t="shared" ca="1" si="423"/>
        <v>-86.246302686535941</v>
      </c>
      <c r="P950" s="310">
        <f t="shared" ca="1" si="424"/>
        <v>23</v>
      </c>
      <c r="Q950" s="304">
        <f t="shared" ca="1" si="425"/>
        <v>0</v>
      </c>
      <c r="R950" s="306">
        <f t="shared" ca="1" si="426"/>
        <v>0</v>
      </c>
      <c r="S950" s="307">
        <f t="shared" ca="1" si="427"/>
        <v>4.2939999999999809</v>
      </c>
      <c r="T950" s="304">
        <f t="shared" ca="1" si="407"/>
        <v>42.124139999999812</v>
      </c>
      <c r="U950" s="311">
        <f t="shared" ca="1" si="408"/>
        <v>0</v>
      </c>
      <c r="V950" s="306">
        <f t="shared" ca="1" si="409"/>
        <v>1.2254742030462584</v>
      </c>
      <c r="W950" s="304">
        <f t="shared" ca="1" si="410"/>
        <v>42.951175518104222</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-0.21363905517777937</v>
      </c>
      <c r="AH950" s="304">
        <f t="shared" ca="1" si="434"/>
        <v>-10.002593342740173</v>
      </c>
    </row>
    <row r="951" spans="1:34" x14ac:dyDescent="0.2">
      <c r="A951" s="347">
        <f t="shared" ca="1" si="412"/>
        <v>1E-4</v>
      </c>
      <c r="B951" s="304">
        <f t="shared" ca="1" si="413"/>
        <v>51.32910000000139</v>
      </c>
      <c r="D951" s="306">
        <f t="shared" ca="1" si="414"/>
        <v>-0.65484559729528269</v>
      </c>
      <c r="E951" s="307">
        <f t="shared" ca="1" si="415"/>
        <v>0.17114401266430157</v>
      </c>
      <c r="F951" s="304">
        <f t="shared" ca="1" si="416"/>
        <v>0.67684047556854499</v>
      </c>
      <c r="G951" s="306">
        <f t="shared" ca="1" si="417"/>
        <v>8.2810082751560419</v>
      </c>
      <c r="H951" s="307">
        <f t="shared" ca="1" si="418"/>
        <v>-126.21995002992688</v>
      </c>
      <c r="I951" s="304">
        <f t="shared" ca="1" si="419"/>
        <v>126.49130754170596</v>
      </c>
      <c r="J951" s="306">
        <f t="shared" ca="1" si="420"/>
        <v>1912.6142538122574</v>
      </c>
      <c r="K951" s="307">
        <f t="shared" ca="1" si="421"/>
        <v>-3.8829181668512418</v>
      </c>
      <c r="L951" s="304">
        <f t="shared" ca="1" si="406"/>
        <v>1912.6181952860609</v>
      </c>
      <c r="M951" s="306">
        <f t="shared" ca="1" si="422"/>
        <v>-1.5052824572833177</v>
      </c>
      <c r="N951" s="304">
        <f t="shared" ca="1" si="423"/>
        <v>-86.246331777415733</v>
      </c>
      <c r="P951" s="310">
        <f t="shared" ca="1" si="424"/>
        <v>23</v>
      </c>
      <c r="Q951" s="304">
        <f t="shared" ca="1" si="425"/>
        <v>0</v>
      </c>
      <c r="R951" s="306">
        <f t="shared" ca="1" si="426"/>
        <v>0</v>
      </c>
      <c r="S951" s="307">
        <f t="shared" ca="1" si="427"/>
        <v>4.2939999999999809</v>
      </c>
      <c r="T951" s="304">
        <f t="shared" ca="1" si="407"/>
        <v>42.124139999999812</v>
      </c>
      <c r="U951" s="311">
        <f t="shared" ca="1" si="408"/>
        <v>0</v>
      </c>
      <c r="V951" s="306">
        <f t="shared" ca="1" si="409"/>
        <v>1.2254757498403244</v>
      </c>
      <c r="W951" s="304">
        <f t="shared" ca="1" si="410"/>
        <v>42.95121522190346</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-0.21364797556868709</v>
      </c>
      <c r="AH951" s="304">
        <f t="shared" ca="1" si="434"/>
        <v>-10.00260258921854</v>
      </c>
    </row>
    <row r="952" spans="1:34" x14ac:dyDescent="0.2">
      <c r="A952" s="347">
        <f t="shared" ca="1" si="412"/>
        <v>1E-4</v>
      </c>
      <c r="B952" s="304">
        <f t="shared" ca="1" si="413"/>
        <v>51.329200000001393</v>
      </c>
      <c r="D952" s="306">
        <f t="shared" ca="1" si="414"/>
        <v>-0.65484113488314311</v>
      </c>
      <c r="E952" s="307">
        <f t="shared" ca="1" si="415"/>
        <v>0.17115357165653045</v>
      </c>
      <c r="F952" s="304">
        <f t="shared" ca="1" si="416"/>
        <v>0.67683857530864033</v>
      </c>
      <c r="G952" s="306">
        <f t="shared" ca="1" si="417"/>
        <v>8.2809427910425537</v>
      </c>
      <c r="H952" s="307">
        <f t="shared" ca="1" si="418"/>
        <v>-126.21993291456971</v>
      </c>
      <c r="I952" s="304">
        <f t="shared" ca="1" si="419"/>
        <v>126.49128617603269</v>
      </c>
      <c r="J952" s="306">
        <f t="shared" ca="1" si="420"/>
        <v>1912.6142538122574</v>
      </c>
      <c r="K952" s="307">
        <f t="shared" ca="1" si="421"/>
        <v>-3.8955401609984666</v>
      </c>
      <c r="L952" s="304">
        <f t="shared" ca="1" si="406"/>
        <v>1912.6182209523583</v>
      </c>
      <c r="M952" s="306">
        <f t="shared" ca="1" si="422"/>
        <v>-1.5052829650111086</v>
      </c>
      <c r="N952" s="304">
        <f t="shared" ca="1" si="423"/>
        <v>-86.246360868075286</v>
      </c>
      <c r="P952" s="310">
        <f t="shared" ca="1" si="424"/>
        <v>23</v>
      </c>
      <c r="Q952" s="304">
        <f t="shared" ca="1" si="425"/>
        <v>0</v>
      </c>
      <c r="R952" s="306">
        <f t="shared" ca="1" si="426"/>
        <v>0</v>
      </c>
      <c r="S952" s="307">
        <f t="shared" ca="1" si="427"/>
        <v>4.2939999999999809</v>
      </c>
      <c r="T952" s="304">
        <f t="shared" ca="1" si="407"/>
        <v>42.124139999999812</v>
      </c>
      <c r="U952" s="311">
        <f t="shared" ca="1" si="408"/>
        <v>0</v>
      </c>
      <c r="V952" s="306">
        <f t="shared" ca="1" si="409"/>
        <v>1.2254772966361334</v>
      </c>
      <c r="W952" s="304">
        <f t="shared" ca="1" si="410"/>
        <v>42.95125492512382</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-0.21365689582977865</v>
      </c>
      <c r="AH952" s="304">
        <f t="shared" ca="1" si="434"/>
        <v>-10.002611835562098</v>
      </c>
    </row>
    <row r="953" spans="1:34" x14ac:dyDescent="0.2">
      <c r="A953" s="347">
        <f t="shared" ca="1" si="412"/>
        <v>1E-4</v>
      </c>
      <c r="B953" s="304">
        <f t="shared" ca="1" si="413"/>
        <v>51.329300000001396</v>
      </c>
      <c r="D953" s="306">
        <f t="shared" ca="1" si="414"/>
        <v>-0.6548366724910033</v>
      </c>
      <c r="E953" s="307">
        <f t="shared" ca="1" si="415"/>
        <v>0.17116313050976295</v>
      </c>
      <c r="F953" s="304">
        <f t="shared" ca="1" si="416"/>
        <v>0.67683667519202273</v>
      </c>
      <c r="G953" s="306">
        <f t="shared" ca="1" si="417"/>
        <v>8.2808773073753041</v>
      </c>
      <c r="H953" s="307">
        <f t="shared" ca="1" si="418"/>
        <v>-126.21991579825666</v>
      </c>
      <c r="I953" s="304">
        <f t="shared" ca="1" si="419"/>
        <v>126.4912648094674</v>
      </c>
      <c r="J953" s="306">
        <f t="shared" ca="1" si="420"/>
        <v>1912.6142538122574</v>
      </c>
      <c r="K953" s="307">
        <f t="shared" ca="1" si="421"/>
        <v>-3.908162153434108</v>
      </c>
      <c r="L953" s="304">
        <f t="shared" ca="1" si="406"/>
        <v>1912.6182467019485</v>
      </c>
      <c r="M953" s="306">
        <f t="shared" ca="1" si="422"/>
        <v>-1.5052834727350559</v>
      </c>
      <c r="N953" s="304">
        <f t="shared" ca="1" si="423"/>
        <v>-86.246389958514627</v>
      </c>
      <c r="P953" s="310">
        <f t="shared" ca="1" si="424"/>
        <v>23</v>
      </c>
      <c r="Q953" s="304">
        <f t="shared" ca="1" si="425"/>
        <v>0</v>
      </c>
      <c r="R953" s="306">
        <f t="shared" ca="1" si="426"/>
        <v>0</v>
      </c>
      <c r="S953" s="307">
        <f t="shared" ca="1" si="427"/>
        <v>4.2939999999999809</v>
      </c>
      <c r="T953" s="304">
        <f t="shared" ca="1" si="407"/>
        <v>42.124139999999812</v>
      </c>
      <c r="U953" s="311">
        <f t="shared" ca="1" si="408"/>
        <v>0</v>
      </c>
      <c r="V953" s="306">
        <f t="shared" ca="1" si="409"/>
        <v>1.2254788434336852</v>
      </c>
      <c r="W953" s="304">
        <f t="shared" ca="1" si="410"/>
        <v>42.9512946277653</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-0.2136658159610505</v>
      </c>
      <c r="AH953" s="304">
        <f t="shared" ca="1" si="434"/>
        <v>-10.002621081770846</v>
      </c>
    </row>
    <row r="954" spans="1:34" x14ac:dyDescent="0.2">
      <c r="A954" s="347">
        <f t="shared" ca="1" si="412"/>
        <v>1E-4</v>
      </c>
      <c r="B954" s="304">
        <f t="shared" ca="1" si="413"/>
        <v>51.329400000001399</v>
      </c>
      <c r="D954" s="306">
        <f t="shared" ca="1" si="414"/>
        <v>-0.65483221011886361</v>
      </c>
      <c r="E954" s="307">
        <f t="shared" ca="1" si="415"/>
        <v>0.17117268922399731</v>
      </c>
      <c r="F954" s="304">
        <f t="shared" ca="1" si="416"/>
        <v>0.67683477521868718</v>
      </c>
      <c r="G954" s="306">
        <f t="shared" ca="1" si="417"/>
        <v>8.2808118241542914</v>
      </c>
      <c r="H954" s="307">
        <f t="shared" ca="1" si="418"/>
        <v>-126.21989868098774</v>
      </c>
      <c r="I954" s="304">
        <f t="shared" ca="1" si="419"/>
        <v>126.4912434420101</v>
      </c>
      <c r="J954" s="306">
        <f t="shared" ca="1" si="420"/>
        <v>1912.6142538122574</v>
      </c>
      <c r="K954" s="307">
        <f t="shared" ca="1" si="421"/>
        <v>-3.9207841441580702</v>
      </c>
      <c r="L954" s="304">
        <f t="shared" ca="1" si="406"/>
        <v>1912.6182725348315</v>
      </c>
      <c r="M954" s="306">
        <f t="shared" ca="1" si="422"/>
        <v>-1.5052839804551601</v>
      </c>
      <c r="N954" s="304">
        <f t="shared" ca="1" si="423"/>
        <v>-86.24641904873377</v>
      </c>
      <c r="P954" s="310">
        <f t="shared" ca="1" si="424"/>
        <v>23</v>
      </c>
      <c r="Q954" s="304">
        <f t="shared" ca="1" si="425"/>
        <v>0</v>
      </c>
      <c r="R954" s="306">
        <f t="shared" ca="1" si="426"/>
        <v>0</v>
      </c>
      <c r="S954" s="307">
        <f t="shared" ca="1" si="427"/>
        <v>4.2939999999999809</v>
      </c>
      <c r="T954" s="304">
        <f t="shared" ca="1" si="407"/>
        <v>42.124139999999812</v>
      </c>
      <c r="U954" s="311">
        <f t="shared" ca="1" si="408"/>
        <v>0</v>
      </c>
      <c r="V954" s="306">
        <f t="shared" ca="1" si="409"/>
        <v>1.2254803902329798</v>
      </c>
      <c r="W954" s="304">
        <f t="shared" ca="1" si="410"/>
        <v>42.951334329827901</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-0.21367473596250264</v>
      </c>
      <c r="AH954" s="304">
        <f t="shared" ca="1" si="434"/>
        <v>-10.002630327844781</v>
      </c>
    </row>
    <row r="955" spans="1:34" x14ac:dyDescent="0.2">
      <c r="A955" s="347">
        <f t="shared" ca="1" si="412"/>
        <v>1E-4</v>
      </c>
      <c r="B955" s="304">
        <f t="shared" ca="1" si="413"/>
        <v>51.329500000001403</v>
      </c>
      <c r="D955" s="306">
        <f t="shared" ca="1" si="414"/>
        <v>-0.65482774776672026</v>
      </c>
      <c r="E955" s="307">
        <f t="shared" ca="1" si="415"/>
        <v>0.17118224779923708</v>
      </c>
      <c r="F955" s="304">
        <f t="shared" ca="1" si="416"/>
        <v>0.67683287538862558</v>
      </c>
      <c r="G955" s="306">
        <f t="shared" ca="1" si="417"/>
        <v>8.2807463413795155</v>
      </c>
      <c r="H955" s="307">
        <f t="shared" ca="1" si="418"/>
        <v>-126.21988156276296</v>
      </c>
      <c r="I955" s="304">
        <f t="shared" ca="1" si="419"/>
        <v>126.49122207366084</v>
      </c>
      <c r="J955" s="306">
        <f t="shared" ca="1" si="420"/>
        <v>1912.6142538122574</v>
      </c>
      <c r="K955" s="307">
        <f t="shared" ca="1" si="421"/>
        <v>-3.9334061331702577</v>
      </c>
      <c r="L955" s="304">
        <f t="shared" ca="1" si="406"/>
        <v>1912.6182984510074</v>
      </c>
      <c r="M955" s="306">
        <f t="shared" ca="1" si="422"/>
        <v>-1.5052844881714207</v>
      </c>
      <c r="N955" s="304">
        <f t="shared" ca="1" si="423"/>
        <v>-86.246448138732703</v>
      </c>
      <c r="P955" s="310">
        <f t="shared" ca="1" si="424"/>
        <v>23</v>
      </c>
      <c r="Q955" s="304">
        <f t="shared" ca="1" si="425"/>
        <v>0</v>
      </c>
      <c r="R955" s="306">
        <f t="shared" ca="1" si="426"/>
        <v>0</v>
      </c>
      <c r="S955" s="307">
        <f t="shared" ca="1" si="427"/>
        <v>4.2939999999999809</v>
      </c>
      <c r="T955" s="304">
        <f t="shared" ca="1" si="407"/>
        <v>42.124139999999812</v>
      </c>
      <c r="U955" s="311">
        <f t="shared" ca="1" si="408"/>
        <v>0</v>
      </c>
      <c r="V955" s="306">
        <f t="shared" ca="1" si="409"/>
        <v>1.225481937034018</v>
      </c>
      <c r="W955" s="304">
        <f t="shared" ca="1" si="410"/>
        <v>42.951374031311687</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-0.21368365583413684</v>
      </c>
      <c r="AH955" s="304">
        <f t="shared" ca="1" si="434"/>
        <v>-10.002639573783906</v>
      </c>
    </row>
    <row r="956" spans="1:34" x14ac:dyDescent="0.2">
      <c r="A956" s="347">
        <f t="shared" ca="1" si="412"/>
        <v>1E-4</v>
      </c>
      <c r="B956" s="304">
        <f t="shared" ca="1" si="413"/>
        <v>51.329600000001406</v>
      </c>
      <c r="D956" s="306">
        <f t="shared" ca="1" si="414"/>
        <v>-0.65482328543457857</v>
      </c>
      <c r="E956" s="307">
        <f t="shared" ca="1" si="415"/>
        <v>0.1711918062354929</v>
      </c>
      <c r="F956" s="304">
        <f t="shared" ca="1" si="416"/>
        <v>0.67683097570184103</v>
      </c>
      <c r="G956" s="306">
        <f t="shared" ca="1" si="417"/>
        <v>8.2806808590509728</v>
      </c>
      <c r="H956" s="307">
        <f t="shared" ca="1" si="418"/>
        <v>-126.21986444358234</v>
      </c>
      <c r="I956" s="304">
        <f t="shared" ca="1" si="419"/>
        <v>126.49120070441957</v>
      </c>
      <c r="J956" s="306">
        <f t="shared" ca="1" si="420"/>
        <v>1912.6142538122574</v>
      </c>
      <c r="K956" s="307">
        <f t="shared" ca="1" si="421"/>
        <v>-3.9460281204705749</v>
      </c>
      <c r="L956" s="304">
        <f t="shared" ca="1" si="406"/>
        <v>1912.6183244504757</v>
      </c>
      <c r="M956" s="306">
        <f t="shared" ca="1" si="422"/>
        <v>-1.5052849958838381</v>
      </c>
      <c r="N956" s="304">
        <f t="shared" ca="1" si="423"/>
        <v>-86.246477228511424</v>
      </c>
      <c r="P956" s="310">
        <f t="shared" ca="1" si="424"/>
        <v>23</v>
      </c>
      <c r="Q956" s="304">
        <f t="shared" ca="1" si="425"/>
        <v>0</v>
      </c>
      <c r="R956" s="306">
        <f t="shared" ca="1" si="426"/>
        <v>0</v>
      </c>
      <c r="S956" s="307">
        <f t="shared" ca="1" si="427"/>
        <v>4.2939999999999809</v>
      </c>
      <c r="T956" s="304">
        <f t="shared" ca="1" si="407"/>
        <v>42.124139999999812</v>
      </c>
      <c r="U956" s="311">
        <f t="shared" ca="1" si="408"/>
        <v>0</v>
      </c>
      <c r="V956" s="306">
        <f t="shared" ca="1" si="409"/>
        <v>1.2254834838367985</v>
      </c>
      <c r="W956" s="304">
        <f t="shared" ca="1" si="410"/>
        <v>42.951413732216565</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-0.21369257557596555</v>
      </c>
      <c r="AH956" s="304">
        <f t="shared" ca="1" si="434"/>
        <v>-10.002648819588234</v>
      </c>
    </row>
    <row r="957" spans="1:34" x14ac:dyDescent="0.2">
      <c r="A957" s="347">
        <f t="shared" ca="1" si="412"/>
        <v>1E-4</v>
      </c>
      <c r="B957" s="304">
        <f t="shared" ca="1" si="413"/>
        <v>51.329700000001409</v>
      </c>
      <c r="D957" s="306">
        <f t="shared" ca="1" si="414"/>
        <v>-0.65481882312243322</v>
      </c>
      <c r="E957" s="307">
        <f t="shared" ca="1" si="415"/>
        <v>0.17120136453274526</v>
      </c>
      <c r="F957" s="304">
        <f t="shared" ca="1" si="416"/>
        <v>0.67682907615831811</v>
      </c>
      <c r="G957" s="306">
        <f t="shared" ca="1" si="417"/>
        <v>8.2806153771686599</v>
      </c>
      <c r="H957" s="307">
        <f t="shared" ca="1" si="418"/>
        <v>-126.21984732344589</v>
      </c>
      <c r="I957" s="304">
        <f t="shared" ca="1" si="419"/>
        <v>126.49117933428636</v>
      </c>
      <c r="J957" s="306">
        <f t="shared" ca="1" si="420"/>
        <v>1912.6142538122574</v>
      </c>
      <c r="K957" s="307">
        <f t="shared" ca="1" si="421"/>
        <v>-3.9586501060589265</v>
      </c>
      <c r="L957" s="304">
        <f t="shared" ca="1" si="406"/>
        <v>1912.6183505332369</v>
      </c>
      <c r="M957" s="306">
        <f t="shared" ca="1" si="422"/>
        <v>-1.505285503592412</v>
      </c>
      <c r="N957" s="304">
        <f t="shared" ca="1" si="423"/>
        <v>-86.246506318069919</v>
      </c>
      <c r="P957" s="310">
        <f t="shared" ca="1" si="424"/>
        <v>23</v>
      </c>
      <c r="Q957" s="304">
        <f t="shared" ca="1" si="425"/>
        <v>0</v>
      </c>
      <c r="R957" s="306">
        <f t="shared" ca="1" si="426"/>
        <v>0</v>
      </c>
      <c r="S957" s="307">
        <f t="shared" ca="1" si="427"/>
        <v>4.2939999999999809</v>
      </c>
      <c r="T957" s="304">
        <f t="shared" ca="1" si="407"/>
        <v>42.124139999999812</v>
      </c>
      <c r="U957" s="311">
        <f t="shared" ca="1" si="408"/>
        <v>0</v>
      </c>
      <c r="V957" s="306">
        <f t="shared" ca="1" si="409"/>
        <v>1.2254850306413223</v>
      </c>
      <c r="W957" s="304">
        <f t="shared" ca="1" si="410"/>
        <v>42.951453432542635</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-0.21370149518796744</v>
      </c>
      <c r="AH957" s="304">
        <f t="shared" ca="1" si="434"/>
        <v>-10.002658065257744</v>
      </c>
    </row>
    <row r="958" spans="1:34" x14ac:dyDescent="0.2">
      <c r="A958" s="347">
        <f t="shared" ca="1" si="412"/>
        <v>1E-4</v>
      </c>
      <c r="B958" s="304">
        <f t="shared" ca="1" si="413"/>
        <v>51.329800000001413</v>
      </c>
      <c r="D958" s="306">
        <f t="shared" ca="1" si="414"/>
        <v>-0.65481436083029043</v>
      </c>
      <c r="E958" s="307">
        <f t="shared" ca="1" si="415"/>
        <v>0.17121092269101901</v>
      </c>
      <c r="F958" s="304">
        <f t="shared" ca="1" si="416"/>
        <v>0.67682717675806414</v>
      </c>
      <c r="G958" s="306">
        <f t="shared" ca="1" si="417"/>
        <v>8.2805498957325767</v>
      </c>
      <c r="H958" s="307">
        <f t="shared" ca="1" si="418"/>
        <v>-126.21983020235362</v>
      </c>
      <c r="I958" s="304">
        <f t="shared" ca="1" si="419"/>
        <v>126.4911579632612</v>
      </c>
      <c r="J958" s="306">
        <f t="shared" ca="1" si="420"/>
        <v>1912.6142538122574</v>
      </c>
      <c r="K958" s="307">
        <f t="shared" ca="1" si="421"/>
        <v>-3.9712720899352165</v>
      </c>
      <c r="L958" s="304">
        <f t="shared" ca="1" si="406"/>
        <v>1912.6183766992908</v>
      </c>
      <c r="M958" s="306">
        <f t="shared" ca="1" si="422"/>
        <v>-1.5052860112971427</v>
      </c>
      <c r="N958" s="304">
        <f t="shared" ca="1" si="423"/>
        <v>-86.246535407408231</v>
      </c>
      <c r="P958" s="310">
        <f t="shared" ca="1" si="424"/>
        <v>23</v>
      </c>
      <c r="Q958" s="304">
        <f t="shared" ca="1" si="425"/>
        <v>0</v>
      </c>
      <c r="R958" s="306">
        <f t="shared" ca="1" si="426"/>
        <v>0</v>
      </c>
      <c r="S958" s="307">
        <f t="shared" ca="1" si="427"/>
        <v>4.2939999999999809</v>
      </c>
      <c r="T958" s="304">
        <f t="shared" ca="1" si="407"/>
        <v>42.124139999999812</v>
      </c>
      <c r="U958" s="311">
        <f t="shared" ca="1" si="408"/>
        <v>0</v>
      </c>
      <c r="V958" s="306">
        <f t="shared" ca="1" si="409"/>
        <v>1.2254865774475894</v>
      </c>
      <c r="W958" s="304">
        <f t="shared" ca="1" si="410"/>
        <v>42.951493132289876</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-0.21371041467016738</v>
      </c>
      <c r="AH958" s="304">
        <f t="shared" ca="1" si="434"/>
        <v>-10.002667310792461</v>
      </c>
    </row>
    <row r="959" spans="1:34" x14ac:dyDescent="0.2">
      <c r="A959" s="347">
        <f t="shared" ca="1" si="412"/>
        <v>1E-4</v>
      </c>
      <c r="B959" s="304">
        <f t="shared" ca="1" si="413"/>
        <v>51.329900000001416</v>
      </c>
      <c r="D959" s="306">
        <f t="shared" ca="1" si="414"/>
        <v>-0.65480989855814575</v>
      </c>
      <c r="E959" s="307">
        <f t="shared" ca="1" si="415"/>
        <v>0.17122048071030527</v>
      </c>
      <c r="F959" s="304">
        <f t="shared" ca="1" si="416"/>
        <v>0.67682527750106758</v>
      </c>
      <c r="G959" s="306">
        <f t="shared" ca="1" si="417"/>
        <v>8.2804844147427215</v>
      </c>
      <c r="H959" s="307">
        <f t="shared" ca="1" si="418"/>
        <v>-126.21981308030554</v>
      </c>
      <c r="I959" s="304">
        <f t="shared" ca="1" si="419"/>
        <v>126.49113659134409</v>
      </c>
      <c r="J959" s="306">
        <f t="shared" ca="1" si="420"/>
        <v>1912.6142538122574</v>
      </c>
      <c r="K959" s="307">
        <f t="shared" ca="1" si="421"/>
        <v>-3.9838940720993494</v>
      </c>
      <c r="L959" s="304">
        <f t="shared" ca="1" si="406"/>
        <v>1912.6184029486374</v>
      </c>
      <c r="M959" s="306">
        <f t="shared" ca="1" si="422"/>
        <v>-1.50528651899803</v>
      </c>
      <c r="N959" s="304">
        <f t="shared" ca="1" si="423"/>
        <v>-86.246564496526332</v>
      </c>
      <c r="P959" s="310">
        <f t="shared" ca="1" si="424"/>
        <v>23</v>
      </c>
      <c r="Q959" s="304">
        <f t="shared" ca="1" si="425"/>
        <v>0</v>
      </c>
      <c r="R959" s="306">
        <f t="shared" ca="1" si="426"/>
        <v>0</v>
      </c>
      <c r="S959" s="307">
        <f t="shared" ca="1" si="427"/>
        <v>4.2939999999999809</v>
      </c>
      <c r="T959" s="304">
        <f t="shared" ca="1" si="407"/>
        <v>42.124139999999812</v>
      </c>
      <c r="U959" s="311">
        <f t="shared" ca="1" si="408"/>
        <v>0</v>
      </c>
      <c r="V959" s="306">
        <f t="shared" ca="1" si="409"/>
        <v>1.2254881242555986</v>
      </c>
      <c r="W959" s="304">
        <f t="shared" ca="1" si="410"/>
        <v>42.951532831458238</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-0.21371933402255827</v>
      </c>
      <c r="AH959" s="304">
        <f t="shared" ca="1" si="434"/>
        <v>-10.002676556192377</v>
      </c>
    </row>
    <row r="960" spans="1:34" x14ac:dyDescent="0.2">
      <c r="A960" s="347">
        <f t="shared" ca="1" si="412"/>
        <v>1E-4</v>
      </c>
      <c r="B960" s="304">
        <f t="shared" ca="1" si="413"/>
        <v>51.330000000001419</v>
      </c>
      <c r="D960" s="306">
        <f t="shared" ca="1" si="414"/>
        <v>-0.65480543630600097</v>
      </c>
      <c r="E960" s="307">
        <f t="shared" ca="1" si="415"/>
        <v>0.17123003859059516</v>
      </c>
      <c r="F960" s="304">
        <f t="shared" ca="1" si="416"/>
        <v>0.67682337838732265</v>
      </c>
      <c r="G960" s="306">
        <f t="shared" ca="1" si="417"/>
        <v>8.2804189341990906</v>
      </c>
      <c r="H960" s="307">
        <f t="shared" ca="1" si="418"/>
        <v>-126.21979595730168</v>
      </c>
      <c r="I960" s="304">
        <f t="shared" ca="1" si="419"/>
        <v>126.49111521853506</v>
      </c>
      <c r="J960" s="306">
        <f t="shared" ca="1" si="420"/>
        <v>1912.6142538122574</v>
      </c>
      <c r="K960" s="307">
        <f t="shared" ca="1" si="421"/>
        <v>-3.9965160525512298</v>
      </c>
      <c r="L960" s="304">
        <f t="shared" ca="1" si="406"/>
        <v>1912.6184292812763</v>
      </c>
      <c r="M960" s="306">
        <f t="shared" ca="1" si="422"/>
        <v>-1.5052870266950742</v>
      </c>
      <c r="N960" s="304">
        <f t="shared" ca="1" si="423"/>
        <v>-86.246593585424236</v>
      </c>
      <c r="P960" s="310">
        <f t="shared" ca="1" si="424"/>
        <v>23</v>
      </c>
      <c r="Q960" s="304">
        <f t="shared" ca="1" si="425"/>
        <v>0</v>
      </c>
      <c r="R960" s="306">
        <f t="shared" ca="1" si="426"/>
        <v>0</v>
      </c>
      <c r="S960" s="307">
        <f t="shared" ca="1" si="427"/>
        <v>4.2939999999999809</v>
      </c>
      <c r="T960" s="304">
        <f t="shared" ca="1" si="407"/>
        <v>42.124139999999812</v>
      </c>
      <c r="U960" s="311">
        <f t="shared" ca="1" si="408"/>
        <v>0</v>
      </c>
      <c r="V960" s="306">
        <f t="shared" ca="1" si="409"/>
        <v>1.2254896710653511</v>
      </c>
      <c r="W960" s="304">
        <f t="shared" ca="1" si="410"/>
        <v>42.951572530047798</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-0.21372825324512945</v>
      </c>
      <c r="AH960" s="304">
        <f t="shared" ca="1" si="434"/>
        <v>-10.002685801457481</v>
      </c>
    </row>
    <row r="961" spans="1:34" x14ac:dyDescent="0.2">
      <c r="A961" s="347">
        <f t="shared" ca="1" si="412"/>
        <v>1E-4</v>
      </c>
      <c r="B961" s="304">
        <f t="shared" ca="1" si="413"/>
        <v>51.330100000001423</v>
      </c>
      <c r="D961" s="306">
        <f t="shared" ca="1" si="414"/>
        <v>-0.65480097407385551</v>
      </c>
      <c r="E961" s="307">
        <f t="shared" ca="1" si="415"/>
        <v>0.17123959633190644</v>
      </c>
      <c r="F961" s="304">
        <f t="shared" ca="1" si="416"/>
        <v>0.67682147941682846</v>
      </c>
      <c r="G961" s="306">
        <f t="shared" ca="1" si="417"/>
        <v>8.2803534541016823</v>
      </c>
      <c r="H961" s="307">
        <f t="shared" ca="1" si="418"/>
        <v>-126.21977883334205</v>
      </c>
      <c r="I961" s="304">
        <f t="shared" ca="1" si="419"/>
        <v>126.49109384483413</v>
      </c>
      <c r="J961" s="306">
        <f t="shared" ca="1" si="420"/>
        <v>1912.6142538122574</v>
      </c>
      <c r="K961" s="307">
        <f t="shared" ca="1" si="421"/>
        <v>-4.0091380312907621</v>
      </c>
      <c r="L961" s="304">
        <f t="shared" ca="1" si="406"/>
        <v>1912.6184556972078</v>
      </c>
      <c r="M961" s="306">
        <f t="shared" ca="1" si="422"/>
        <v>-1.5052875343882752</v>
      </c>
      <c r="N961" s="304">
        <f t="shared" ca="1" si="423"/>
        <v>-86.246622674101943</v>
      </c>
      <c r="P961" s="310">
        <f t="shared" ca="1" si="424"/>
        <v>23</v>
      </c>
      <c r="Q961" s="304">
        <f t="shared" ca="1" si="425"/>
        <v>0</v>
      </c>
      <c r="R961" s="306">
        <f t="shared" ca="1" si="426"/>
        <v>0</v>
      </c>
      <c r="S961" s="307">
        <f t="shared" ca="1" si="427"/>
        <v>4.2939999999999809</v>
      </c>
      <c r="T961" s="304">
        <f t="shared" ca="1" si="407"/>
        <v>42.124139999999812</v>
      </c>
      <c r="U961" s="311">
        <f t="shared" ca="1" si="408"/>
        <v>0</v>
      </c>
      <c r="V961" s="306">
        <f t="shared" ca="1" si="409"/>
        <v>1.2254912178768469</v>
      </c>
      <c r="W961" s="304">
        <f t="shared" ca="1" si="410"/>
        <v>42.951612228058551</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-0.21373717233790046</v>
      </c>
      <c r="AH961" s="304">
        <f t="shared" ca="1" si="434"/>
        <v>-10.002695046587794</v>
      </c>
    </row>
    <row r="962" spans="1:34" x14ac:dyDescent="0.2">
      <c r="A962" s="347">
        <f t="shared" ca="1" si="412"/>
        <v>1E-4</v>
      </c>
      <c r="B962" s="304">
        <f t="shared" ca="1" si="413"/>
        <v>51.330200000001426</v>
      </c>
      <c r="D962" s="306">
        <f t="shared" ca="1" si="414"/>
        <v>-0.6547965118617094</v>
      </c>
      <c r="E962" s="307">
        <f t="shared" ca="1" si="415"/>
        <v>0.17124915393423734</v>
      </c>
      <c r="F962" s="304">
        <f t="shared" ca="1" si="416"/>
        <v>0.67681958058957914</v>
      </c>
      <c r="G962" s="306">
        <f t="shared" ca="1" si="417"/>
        <v>8.2802879744504967</v>
      </c>
      <c r="H962" s="307">
        <f t="shared" ca="1" si="418"/>
        <v>-126.21976170842666</v>
      </c>
      <c r="I962" s="304">
        <f t="shared" ca="1" si="419"/>
        <v>126.49107247024131</v>
      </c>
      <c r="J962" s="306">
        <f t="shared" ca="1" si="420"/>
        <v>1912.6142538122574</v>
      </c>
      <c r="K962" s="307">
        <f t="shared" ca="1" si="421"/>
        <v>-4.0217600083178509</v>
      </c>
      <c r="L962" s="304">
        <f t="shared" ca="1" si="406"/>
        <v>1912.6184821964318</v>
      </c>
      <c r="M962" s="306">
        <f t="shared" ca="1" si="422"/>
        <v>-1.5052880420776329</v>
      </c>
      <c r="N962" s="304">
        <f t="shared" ca="1" si="423"/>
        <v>-86.246651762559438</v>
      </c>
      <c r="P962" s="310">
        <f t="shared" ca="1" si="424"/>
        <v>23</v>
      </c>
      <c r="Q962" s="304">
        <f t="shared" ca="1" si="425"/>
        <v>0</v>
      </c>
      <c r="R962" s="306">
        <f t="shared" ca="1" si="426"/>
        <v>0</v>
      </c>
      <c r="S962" s="307">
        <f t="shared" ca="1" si="427"/>
        <v>4.2939999999999809</v>
      </c>
      <c r="T962" s="304">
        <f t="shared" ca="1" si="407"/>
        <v>42.124139999999812</v>
      </c>
      <c r="U962" s="311">
        <f t="shared" ca="1" si="408"/>
        <v>0</v>
      </c>
      <c r="V962" s="306">
        <f t="shared" ca="1" si="409"/>
        <v>1.2254927646900851</v>
      </c>
      <c r="W962" s="304">
        <f t="shared" ca="1" si="410"/>
        <v>42.951651925490481</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-0.21374609130086419</v>
      </c>
      <c r="AH962" s="304">
        <f t="shared" ca="1" si="434"/>
        <v>-10.002704291583312</v>
      </c>
    </row>
    <row r="963" spans="1:34" x14ac:dyDescent="0.2">
      <c r="A963" s="347">
        <f t="shared" ca="1" si="412"/>
        <v>1E-4</v>
      </c>
      <c r="B963" s="304">
        <f t="shared" ca="1" si="413"/>
        <v>51.330300000001429</v>
      </c>
      <c r="D963" s="306">
        <f t="shared" ca="1" si="414"/>
        <v>-0.65479204966956506</v>
      </c>
      <c r="E963" s="307">
        <f t="shared" ca="1" si="415"/>
        <v>0.17125871139758608</v>
      </c>
      <c r="F963" s="304">
        <f t="shared" ca="1" si="416"/>
        <v>0.6768176819055719</v>
      </c>
      <c r="G963" s="306">
        <f t="shared" ca="1" si="417"/>
        <v>8.2802224952455301</v>
      </c>
      <c r="H963" s="307">
        <f t="shared" ca="1" si="418"/>
        <v>-126.21974458255552</v>
      </c>
      <c r="I963" s="304">
        <f t="shared" ca="1" si="419"/>
        <v>126.4910510947566</v>
      </c>
      <c r="J963" s="306">
        <f t="shared" ca="1" si="420"/>
        <v>1912.6142538122574</v>
      </c>
      <c r="K963" s="307">
        <f t="shared" ca="1" si="421"/>
        <v>-4.0343819836324002</v>
      </c>
      <c r="L963" s="304">
        <f t="shared" ca="1" si="406"/>
        <v>1912.6185087789484</v>
      </c>
      <c r="M963" s="306">
        <f t="shared" ca="1" si="422"/>
        <v>-1.5052885497631476</v>
      </c>
      <c r="N963" s="304">
        <f t="shared" ca="1" si="423"/>
        <v>-86.24668085079675</v>
      </c>
      <c r="P963" s="310">
        <f t="shared" ca="1" si="424"/>
        <v>23</v>
      </c>
      <c r="Q963" s="304">
        <f t="shared" ca="1" si="425"/>
        <v>0</v>
      </c>
      <c r="R963" s="306">
        <f t="shared" ca="1" si="426"/>
        <v>0</v>
      </c>
      <c r="S963" s="307">
        <f t="shared" ca="1" si="427"/>
        <v>4.2939999999999809</v>
      </c>
      <c r="T963" s="304">
        <f t="shared" ca="1" si="407"/>
        <v>42.124139999999812</v>
      </c>
      <c r="U963" s="311">
        <f t="shared" ca="1" si="408"/>
        <v>0</v>
      </c>
      <c r="V963" s="306">
        <f t="shared" ca="1" si="409"/>
        <v>1.2254943115050665</v>
      </c>
      <c r="W963" s="304">
        <f t="shared" ca="1" si="410"/>
        <v>42.95169162234361</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-0.21375501013402776</v>
      </c>
      <c r="AH963" s="304">
        <f t="shared" ca="1" si="434"/>
        <v>-10.002713536444032</v>
      </c>
    </row>
    <row r="964" spans="1:34" x14ac:dyDescent="0.2">
      <c r="A964" s="347">
        <f t="shared" ca="1" si="412"/>
        <v>1E-4</v>
      </c>
      <c r="B964" s="304">
        <f t="shared" ca="1" si="413"/>
        <v>51.330400000001433</v>
      </c>
      <c r="D964" s="306">
        <f t="shared" ca="1" si="414"/>
        <v>-0.65478758749741839</v>
      </c>
      <c r="E964" s="307">
        <f t="shared" ca="1" si="415"/>
        <v>0.17126826872195444</v>
      </c>
      <c r="F964" s="304">
        <f t="shared" ca="1" si="416"/>
        <v>0.67681578336479786</v>
      </c>
      <c r="G964" s="306">
        <f t="shared" ca="1" si="417"/>
        <v>8.2801570164867808</v>
      </c>
      <c r="H964" s="307">
        <f t="shared" ca="1" si="418"/>
        <v>-126.21972745572864</v>
      </c>
      <c r="I964" s="304">
        <f t="shared" ca="1" si="419"/>
        <v>126.49102971838001</v>
      </c>
      <c r="J964" s="306">
        <f t="shared" ca="1" si="420"/>
        <v>1912.6142538122574</v>
      </c>
      <c r="K964" s="307">
        <f t="shared" ca="1" si="421"/>
        <v>-4.0470039572343142</v>
      </c>
      <c r="L964" s="304">
        <f t="shared" ref="L964:L1004" ca="1" si="435">SQRT(pos_x^2+pos_z^2)</f>
        <v>1912.6185354447573</v>
      </c>
      <c r="M964" s="306">
        <f t="shared" ca="1" si="422"/>
        <v>-1.5052890574448192</v>
      </c>
      <c r="N964" s="304">
        <f t="shared" ca="1" si="423"/>
        <v>-86.246709938813879</v>
      </c>
      <c r="P964" s="310">
        <f t="shared" ca="1" si="424"/>
        <v>23</v>
      </c>
      <c r="Q964" s="304">
        <f t="shared" ca="1" si="425"/>
        <v>0</v>
      </c>
      <c r="R964" s="306">
        <f t="shared" ca="1" si="426"/>
        <v>0</v>
      </c>
      <c r="S964" s="307">
        <f t="shared" ca="1" si="427"/>
        <v>4.2939999999999809</v>
      </c>
      <c r="T964" s="304">
        <f t="shared" ref="T964:T1004" ca="1" si="436">m*g</f>
        <v>42.124139999999812</v>
      </c>
      <c r="U964" s="311">
        <f t="shared" ref="U964:U1004" ca="1" si="437">IF(pos_xz&lt;L_rampe,Poids*COS(Beta),0)</f>
        <v>0</v>
      </c>
      <c r="V964" s="306">
        <f t="shared" ref="V964:V1004" ca="1" si="438">Rho_moyen*(20000-Alt_rampe-pos_z)/(20000+Alt_rampe+pos_z)</f>
        <v>1.225495858321791</v>
      </c>
      <c r="W964" s="304">
        <f t="shared" ref="W964:W1003" ca="1" si="439">1/2*Rho*Sref*Cx*vit_xz^2</f>
        <v>42.951731318617938</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-0.21376392883738227</v>
      </c>
      <c r="AH964" s="304">
        <f t="shared" ca="1" si="434"/>
        <v>-10.002722781169957</v>
      </c>
    </row>
    <row r="965" spans="1:34" x14ac:dyDescent="0.2">
      <c r="A965" s="347">
        <f t="shared" ref="A965:A1004" ca="1" si="441">IF(B964+0.01&lt;=T_ini+ROUNDUP(Temps_fin_propu,0), 0.01, IF(K964&gt;0, 0.1, 0.0001))</f>
        <v>1E-4</v>
      </c>
      <c r="B965" s="304">
        <f t="shared" ref="B965:B1004" ca="1" si="442">B964+pas</f>
        <v>51.330500000001436</v>
      </c>
      <c r="D965" s="306">
        <f t="shared" ref="D965:D1004" ca="1" si="443">IF(AND(L964&lt;L_rampe,Poussee&lt;Poids*SIN(M964)),0,(-W964+Poussee)/m*COS(M964)-U964/m*SIN(M964))</f>
        <v>-0.65478312534527239</v>
      </c>
      <c r="E965" s="307">
        <f t="shared" ref="E965:E1004" ca="1" si="444">IF(AND(L964&lt;L_rampe,Poussee&lt;Poids*SIN(M964)),0,(-W964+Poussee)/m*SIN(M964)+U964/m*COS(M964)-Poids/m)</f>
        <v>0.17127782590734419</v>
      </c>
      <c r="F965" s="304">
        <f t="shared" ref="F965:F1004" ca="1" si="445">SQRT(acc_x^2+acc_z^2)</f>
        <v>0.67681388496725536</v>
      </c>
      <c r="G965" s="306">
        <f t="shared" ref="G965:G1004" ca="1" si="446">G964+acc_x*pas</f>
        <v>8.280091538174247</v>
      </c>
      <c r="H965" s="307">
        <f t="shared" ref="H965:H1004" ca="1" si="447">H964+acc_z*pas</f>
        <v>-126.21971032794606</v>
      </c>
      <c r="I965" s="304">
        <f t="shared" ref="I965:I1004" ca="1" si="448">SQRT(vit_x^2+vit_z^2)</f>
        <v>126.49100834111158</v>
      </c>
      <c r="J965" s="306">
        <f t="shared" ref="J965:J1004" ca="1" si="449">J964+0.5*(vit_x+G964)*pas*(K964&gt;=0)</f>
        <v>1912.6142538122574</v>
      </c>
      <c r="K965" s="307">
        <f t="shared" ref="K965:K1004" ca="1" si="450">K964+0.5*(vit_z+H964)*pas</f>
        <v>-4.0596259291234977</v>
      </c>
      <c r="L965" s="304">
        <f t="shared" ca="1" si="435"/>
        <v>1912.6185621938585</v>
      </c>
      <c r="M965" s="306">
        <f t="shared" ref="M965:M1004" ca="1" si="451">IF(AND(L964&gt;L_rampe,G965&gt;0),ATAN2(G965,H965),$M$4)</f>
        <v>-1.5052895651226477</v>
      </c>
      <c r="N965" s="304">
        <f t="shared" ref="N965:N1004" ca="1" si="452">DEGREES(Beta)</f>
        <v>-86.246739026610797</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4.2939999999999809</v>
      </c>
      <c r="T965" s="304">
        <f t="shared" ca="1" si="436"/>
        <v>42.124139999999812</v>
      </c>
      <c r="U965" s="311">
        <f t="shared" ca="1" si="437"/>
        <v>0</v>
      </c>
      <c r="V965" s="306">
        <f t="shared" ca="1" si="438"/>
        <v>1.2254974051402578</v>
      </c>
      <c r="W965" s="304">
        <f t="shared" ca="1" si="439"/>
        <v>42.951771014313465</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-0.21377284741093661</v>
      </c>
      <c r="AH965" s="304">
        <f t="shared" ref="AH965:AH1004" ca="1" si="463">IF(AND(L964&lt;L_rampe,Poussee&lt;Poids*SIN(M964)), g*SIN(M964), (-W964+Poussee)/m)</f>
        <v>-10.002732025761091</v>
      </c>
    </row>
    <row r="966" spans="1:34" x14ac:dyDescent="0.2">
      <c r="A966" s="347">
        <f t="shared" ca="1" si="441"/>
        <v>1E-4</v>
      </c>
      <c r="B966" s="304">
        <f t="shared" ca="1" si="442"/>
        <v>51.330600000001439</v>
      </c>
      <c r="D966" s="306">
        <f t="shared" ca="1" si="443"/>
        <v>-0.65477866321312728</v>
      </c>
      <c r="E966" s="307">
        <f t="shared" ca="1" si="444"/>
        <v>0.17128738295375889</v>
      </c>
      <c r="F966" s="304">
        <f t="shared" ca="1" si="445"/>
        <v>0.67681198671294052</v>
      </c>
      <c r="G966" s="306">
        <f t="shared" ca="1" si="446"/>
        <v>8.2800260603079252</v>
      </c>
      <c r="H966" s="307">
        <f t="shared" ca="1" si="447"/>
        <v>-126.21969319920777</v>
      </c>
      <c r="I966" s="304">
        <f t="shared" ca="1" si="448"/>
        <v>126.4909869629513</v>
      </c>
      <c r="J966" s="306">
        <f t="shared" ca="1" si="449"/>
        <v>1912.6142538122574</v>
      </c>
      <c r="K966" s="307">
        <f t="shared" ca="1" si="450"/>
        <v>-4.0722478992998559</v>
      </c>
      <c r="L966" s="304">
        <f t="shared" ca="1" si="435"/>
        <v>1912.618589026252</v>
      </c>
      <c r="M966" s="306">
        <f t="shared" ca="1" si="451"/>
        <v>-1.505290072796633</v>
      </c>
      <c r="N966" s="304">
        <f t="shared" ca="1" si="452"/>
        <v>-86.246768114187518</v>
      </c>
      <c r="P966" s="310">
        <f t="shared" ca="1" si="453"/>
        <v>23</v>
      </c>
      <c r="Q966" s="304">
        <f t="shared" ca="1" si="454"/>
        <v>0</v>
      </c>
      <c r="R966" s="306">
        <f t="shared" ca="1" si="455"/>
        <v>0</v>
      </c>
      <c r="S966" s="307">
        <f t="shared" ca="1" si="456"/>
        <v>4.2939999999999809</v>
      </c>
      <c r="T966" s="304">
        <f t="shared" ca="1" si="436"/>
        <v>42.124139999999812</v>
      </c>
      <c r="U966" s="311">
        <f t="shared" ca="1" si="437"/>
        <v>0</v>
      </c>
      <c r="V966" s="306">
        <f t="shared" ca="1" si="438"/>
        <v>1.2254989519604682</v>
      </c>
      <c r="W966" s="304">
        <f t="shared" ca="1" si="439"/>
        <v>42.951810709430227</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-0.21378176585469255</v>
      </c>
      <c r="AH966" s="304">
        <f t="shared" ca="1" si="463"/>
        <v>-10.002741270217433</v>
      </c>
    </row>
    <row r="967" spans="1:34" x14ac:dyDescent="0.2">
      <c r="A967" s="347">
        <f t="shared" ca="1" si="441"/>
        <v>1E-4</v>
      </c>
      <c r="B967" s="304">
        <f t="shared" ca="1" si="442"/>
        <v>51.330700000001443</v>
      </c>
      <c r="D967" s="306">
        <f t="shared" ca="1" si="443"/>
        <v>-0.65477420110098361</v>
      </c>
      <c r="E967" s="307">
        <f t="shared" ca="1" si="444"/>
        <v>0.17129693986120031</v>
      </c>
      <c r="F967" s="304">
        <f t="shared" ca="1" si="445"/>
        <v>0.67681008860184921</v>
      </c>
      <c r="G967" s="306">
        <f t="shared" ca="1" si="446"/>
        <v>8.2799605828878153</v>
      </c>
      <c r="H967" s="307">
        <f t="shared" ca="1" si="447"/>
        <v>-126.21967606951378</v>
      </c>
      <c r="I967" s="304">
        <f t="shared" ca="1" si="448"/>
        <v>126.49096558389918</v>
      </c>
      <c r="J967" s="306">
        <f t="shared" ca="1" si="449"/>
        <v>1912.6142538122574</v>
      </c>
      <c r="K967" s="307">
        <f t="shared" ca="1" si="450"/>
        <v>-4.0848698677632918</v>
      </c>
      <c r="L967" s="304">
        <f t="shared" ca="1" si="435"/>
        <v>1912.6186159419381</v>
      </c>
      <c r="M967" s="306">
        <f t="shared" ca="1" si="451"/>
        <v>-1.5052905804667753</v>
      </c>
      <c r="N967" s="304">
        <f t="shared" ca="1" si="452"/>
        <v>-86.246797201544069</v>
      </c>
      <c r="P967" s="310">
        <f t="shared" ca="1" si="453"/>
        <v>23</v>
      </c>
      <c r="Q967" s="304">
        <f t="shared" ca="1" si="454"/>
        <v>0</v>
      </c>
      <c r="R967" s="306">
        <f t="shared" ca="1" si="455"/>
        <v>0</v>
      </c>
      <c r="S967" s="307">
        <f t="shared" ca="1" si="456"/>
        <v>4.2939999999999809</v>
      </c>
      <c r="T967" s="304">
        <f t="shared" ca="1" si="436"/>
        <v>42.124139999999812</v>
      </c>
      <c r="U967" s="311">
        <f t="shared" ca="1" si="437"/>
        <v>0</v>
      </c>
      <c r="V967" s="306">
        <f t="shared" ca="1" si="438"/>
        <v>1.2255004987824207</v>
      </c>
      <c r="W967" s="304">
        <f t="shared" ca="1" si="439"/>
        <v>42.95185040396818</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-0.2137906841686501</v>
      </c>
      <c r="AH967" s="304">
        <f t="shared" ca="1" si="463"/>
        <v>-10.002750514538988</v>
      </c>
    </row>
    <row r="968" spans="1:34" x14ac:dyDescent="0.2">
      <c r="A968" s="347">
        <f t="shared" ca="1" si="441"/>
        <v>1E-4</v>
      </c>
      <c r="B968" s="304">
        <f t="shared" ca="1" si="442"/>
        <v>51.330800000001446</v>
      </c>
      <c r="D968" s="306">
        <f t="shared" ca="1" si="443"/>
        <v>-0.65476973900883917</v>
      </c>
      <c r="E968" s="307">
        <f t="shared" ca="1" si="444"/>
        <v>0.17130649662966313</v>
      </c>
      <c r="F968" s="304">
        <f t="shared" ca="1" si="445"/>
        <v>0.67680819063397279</v>
      </c>
      <c r="G968" s="306">
        <f t="shared" ca="1" si="446"/>
        <v>8.2798951059139139</v>
      </c>
      <c r="H968" s="307">
        <f t="shared" ca="1" si="447"/>
        <v>-126.21965893886411</v>
      </c>
      <c r="I968" s="304">
        <f t="shared" ca="1" si="448"/>
        <v>126.49094420395524</v>
      </c>
      <c r="J968" s="306">
        <f t="shared" ca="1" si="449"/>
        <v>1912.6142538122574</v>
      </c>
      <c r="K968" s="307">
        <f t="shared" ca="1" si="450"/>
        <v>-4.0974918345137104</v>
      </c>
      <c r="L968" s="304">
        <f t="shared" ca="1" si="435"/>
        <v>1912.6186429409163</v>
      </c>
      <c r="M968" s="306">
        <f t="shared" ca="1" si="451"/>
        <v>-1.5052910881330748</v>
      </c>
      <c r="N968" s="304">
        <f t="shared" ca="1" si="452"/>
        <v>-86.246826288680424</v>
      </c>
      <c r="P968" s="310">
        <f t="shared" ca="1" si="453"/>
        <v>23</v>
      </c>
      <c r="Q968" s="304">
        <f t="shared" ca="1" si="454"/>
        <v>0</v>
      </c>
      <c r="R968" s="306">
        <f t="shared" ca="1" si="455"/>
        <v>0</v>
      </c>
      <c r="S968" s="307">
        <f t="shared" ca="1" si="456"/>
        <v>4.2939999999999809</v>
      </c>
      <c r="T968" s="304">
        <f t="shared" ca="1" si="436"/>
        <v>42.124139999999812</v>
      </c>
      <c r="U968" s="311">
        <f t="shared" ca="1" si="437"/>
        <v>0</v>
      </c>
      <c r="V968" s="306">
        <f t="shared" ca="1" si="438"/>
        <v>1.2255020456061163</v>
      </c>
      <c r="W968" s="304">
        <f t="shared" ca="1" si="439"/>
        <v>42.951890097927354</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-0.21379960235280748</v>
      </c>
      <c r="AH968" s="304">
        <f t="shared" ca="1" si="463"/>
        <v>-10.00275975872575</v>
      </c>
    </row>
    <row r="969" spans="1:34" x14ac:dyDescent="0.2">
      <c r="A969" s="347">
        <f t="shared" ca="1" si="441"/>
        <v>1E-4</v>
      </c>
      <c r="B969" s="304">
        <f t="shared" ca="1" si="442"/>
        <v>51.330900000001449</v>
      </c>
      <c r="D969" s="306">
        <f t="shared" ca="1" si="443"/>
        <v>-0.65476527693669451</v>
      </c>
      <c r="E969" s="307">
        <f t="shared" ca="1" si="444"/>
        <v>0.17131605325915089</v>
      </c>
      <c r="F969" s="304">
        <f t="shared" ca="1" si="445"/>
        <v>0.67680629280930782</v>
      </c>
      <c r="G969" s="306">
        <f t="shared" ca="1" si="446"/>
        <v>8.2798296293862208</v>
      </c>
      <c r="H969" s="307">
        <f t="shared" ca="1" si="447"/>
        <v>-126.21964180725878</v>
      </c>
      <c r="I969" s="304">
        <f t="shared" ca="1" si="448"/>
        <v>126.49092282311949</v>
      </c>
      <c r="J969" s="306">
        <f t="shared" ca="1" si="449"/>
        <v>1912.6142538122574</v>
      </c>
      <c r="K969" s="307">
        <f t="shared" ca="1" si="450"/>
        <v>-4.1101137995510166</v>
      </c>
      <c r="L969" s="304">
        <f t="shared" ca="1" si="435"/>
        <v>1912.6186700231867</v>
      </c>
      <c r="M969" s="306">
        <f t="shared" ca="1" si="451"/>
        <v>-1.5052915957955313</v>
      </c>
      <c r="N969" s="304">
        <f t="shared" ca="1" si="452"/>
        <v>-86.246855375596596</v>
      </c>
      <c r="P969" s="310">
        <f t="shared" ca="1" si="453"/>
        <v>23</v>
      </c>
      <c r="Q969" s="304">
        <f t="shared" ca="1" si="454"/>
        <v>0</v>
      </c>
      <c r="R969" s="306">
        <f t="shared" ca="1" si="455"/>
        <v>0</v>
      </c>
      <c r="S969" s="307">
        <f t="shared" ca="1" si="456"/>
        <v>4.2939999999999809</v>
      </c>
      <c r="T969" s="304">
        <f t="shared" ca="1" si="436"/>
        <v>42.124139999999812</v>
      </c>
      <c r="U969" s="311">
        <f t="shared" ca="1" si="437"/>
        <v>0</v>
      </c>
      <c r="V969" s="306">
        <f t="shared" ca="1" si="438"/>
        <v>1.2255035924315552</v>
      </c>
      <c r="W969" s="304">
        <f t="shared" ca="1" si="439"/>
        <v>42.951929791307784</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-0.21380852040716647</v>
      </c>
      <c r="AH969" s="304">
        <f t="shared" ca="1" si="463"/>
        <v>-10.002769002777724</v>
      </c>
    </row>
    <row r="970" spans="1:34" x14ac:dyDescent="0.2">
      <c r="A970" s="347">
        <f t="shared" ca="1" si="441"/>
        <v>1E-4</v>
      </c>
      <c r="B970" s="304">
        <f t="shared" ca="1" si="442"/>
        <v>51.331000000001453</v>
      </c>
      <c r="D970" s="306">
        <f t="shared" ca="1" si="443"/>
        <v>-0.6547608148845504</v>
      </c>
      <c r="E970" s="307">
        <f t="shared" ca="1" si="444"/>
        <v>0.17132560974967781</v>
      </c>
      <c r="F970" s="304">
        <f t="shared" ca="1" si="445"/>
        <v>0.67680439512785329</v>
      </c>
      <c r="G970" s="306">
        <f t="shared" ca="1" si="446"/>
        <v>8.2797641533047326</v>
      </c>
      <c r="H970" s="307">
        <f t="shared" ca="1" si="447"/>
        <v>-126.21962467469781</v>
      </c>
      <c r="I970" s="304">
        <f t="shared" ca="1" si="448"/>
        <v>126.49090144139196</v>
      </c>
      <c r="J970" s="306">
        <f t="shared" ca="1" si="449"/>
        <v>1912.6142538122574</v>
      </c>
      <c r="K970" s="307">
        <f t="shared" ca="1" si="450"/>
        <v>-4.1227357628751147</v>
      </c>
      <c r="L970" s="304">
        <f t="shared" ca="1" si="435"/>
        <v>1912.6186971887491</v>
      </c>
      <c r="M970" s="306">
        <f t="shared" ca="1" si="451"/>
        <v>-1.5052921034541449</v>
      </c>
      <c r="N970" s="304">
        <f t="shared" ca="1" si="452"/>
        <v>-86.246884462292584</v>
      </c>
      <c r="P970" s="310">
        <f t="shared" ca="1" si="453"/>
        <v>23</v>
      </c>
      <c r="Q970" s="304">
        <f t="shared" ca="1" si="454"/>
        <v>0</v>
      </c>
      <c r="R970" s="306">
        <f t="shared" ca="1" si="455"/>
        <v>0</v>
      </c>
      <c r="S970" s="307">
        <f t="shared" ca="1" si="456"/>
        <v>4.2939999999999809</v>
      </c>
      <c r="T970" s="304">
        <f t="shared" ca="1" si="436"/>
        <v>42.124139999999812</v>
      </c>
      <c r="U970" s="311">
        <f t="shared" ca="1" si="437"/>
        <v>0</v>
      </c>
      <c r="V970" s="306">
        <f t="shared" ca="1" si="438"/>
        <v>1.2255051392587364</v>
      </c>
      <c r="W970" s="304">
        <f t="shared" ca="1" si="439"/>
        <v>42.951969484109426</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-0.21381743833173594</v>
      </c>
      <c r="AH970" s="304">
        <f t="shared" ca="1" si="463"/>
        <v>-10.002778246694918</v>
      </c>
    </row>
    <row r="971" spans="1:34" x14ac:dyDescent="0.2">
      <c r="A971" s="347">
        <f t="shared" ca="1" si="441"/>
        <v>1E-4</v>
      </c>
      <c r="B971" s="304">
        <f t="shared" ca="1" si="442"/>
        <v>51.331100000001456</v>
      </c>
      <c r="D971" s="306">
        <f t="shared" ca="1" si="443"/>
        <v>-0.65475635285240674</v>
      </c>
      <c r="E971" s="307">
        <f t="shared" ca="1" si="444"/>
        <v>0.17133516610122612</v>
      </c>
      <c r="F971" s="304">
        <f t="shared" ca="1" si="445"/>
        <v>0.67680249758959976</v>
      </c>
      <c r="G971" s="306">
        <f t="shared" ca="1" si="446"/>
        <v>8.2796986776694474</v>
      </c>
      <c r="H971" s="307">
        <f t="shared" ca="1" si="447"/>
        <v>-126.2196075411812</v>
      </c>
      <c r="I971" s="304">
        <f t="shared" ca="1" si="448"/>
        <v>126.49088005877265</v>
      </c>
      <c r="J971" s="306">
        <f t="shared" ca="1" si="449"/>
        <v>1912.6142538122574</v>
      </c>
      <c r="K971" s="307">
        <f t="shared" ca="1" si="450"/>
        <v>-4.1353577244859085</v>
      </c>
      <c r="L971" s="304">
        <f t="shared" ca="1" si="435"/>
        <v>1912.618724437604</v>
      </c>
      <c r="M971" s="306">
        <f t="shared" ca="1" si="451"/>
        <v>-1.5052926111089155</v>
      </c>
      <c r="N971" s="304">
        <f t="shared" ca="1" si="452"/>
        <v>-86.246913548768404</v>
      </c>
      <c r="P971" s="310">
        <f t="shared" ca="1" si="453"/>
        <v>23</v>
      </c>
      <c r="Q971" s="304">
        <f t="shared" ca="1" si="454"/>
        <v>0</v>
      </c>
      <c r="R971" s="306">
        <f t="shared" ca="1" si="455"/>
        <v>0</v>
      </c>
      <c r="S971" s="307">
        <f t="shared" ca="1" si="456"/>
        <v>4.2939999999999809</v>
      </c>
      <c r="T971" s="304">
        <f t="shared" ca="1" si="436"/>
        <v>42.124139999999812</v>
      </c>
      <c r="U971" s="311">
        <f t="shared" ca="1" si="437"/>
        <v>0</v>
      </c>
      <c r="V971" s="306">
        <f t="shared" ca="1" si="438"/>
        <v>1.2255066860876607</v>
      </c>
      <c r="W971" s="304">
        <f t="shared" ca="1" si="439"/>
        <v>42.952009176332332</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-0.21382635612650525</v>
      </c>
      <c r="AH971" s="304">
        <f t="shared" ca="1" si="463"/>
        <v>-10.002787490477321</v>
      </c>
    </row>
    <row r="972" spans="1:34" x14ac:dyDescent="0.2">
      <c r="A972" s="347">
        <f t="shared" ca="1" si="441"/>
        <v>1E-4</v>
      </c>
      <c r="B972" s="304">
        <f t="shared" ca="1" si="442"/>
        <v>51.331200000001459</v>
      </c>
      <c r="D972" s="306">
        <f t="shared" ca="1" si="443"/>
        <v>-0.65475189084026464</v>
      </c>
      <c r="E972" s="307">
        <f t="shared" ca="1" si="444"/>
        <v>0.17134472231381359</v>
      </c>
      <c r="F972" s="304">
        <f t="shared" ca="1" si="445"/>
        <v>0.67680060019454746</v>
      </c>
      <c r="G972" s="306">
        <f t="shared" ca="1" si="446"/>
        <v>8.2796332024803636</v>
      </c>
      <c r="H972" s="307">
        <f t="shared" ca="1" si="447"/>
        <v>-126.21959040670897</v>
      </c>
      <c r="I972" s="304">
        <f t="shared" ca="1" si="448"/>
        <v>126.49085867526158</v>
      </c>
      <c r="J972" s="306">
        <f t="shared" ca="1" si="449"/>
        <v>1912.6142538122574</v>
      </c>
      <c r="K972" s="307">
        <f t="shared" ca="1" si="450"/>
        <v>-4.1479796843833032</v>
      </c>
      <c r="L972" s="304">
        <f t="shared" ca="1" si="435"/>
        <v>1912.618751769751</v>
      </c>
      <c r="M972" s="306">
        <f t="shared" ca="1" si="451"/>
        <v>-1.5052931187598433</v>
      </c>
      <c r="N972" s="304">
        <f t="shared" ca="1" si="452"/>
        <v>-86.246942635024027</v>
      </c>
      <c r="P972" s="310">
        <f t="shared" ca="1" si="453"/>
        <v>23</v>
      </c>
      <c r="Q972" s="304">
        <f t="shared" ca="1" si="454"/>
        <v>0</v>
      </c>
      <c r="R972" s="306">
        <f t="shared" ca="1" si="455"/>
        <v>0</v>
      </c>
      <c r="S972" s="307">
        <f t="shared" ca="1" si="456"/>
        <v>4.2939999999999809</v>
      </c>
      <c r="T972" s="304">
        <f t="shared" ca="1" si="436"/>
        <v>42.124139999999812</v>
      </c>
      <c r="U972" s="311">
        <f t="shared" ca="1" si="437"/>
        <v>0</v>
      </c>
      <c r="V972" s="306">
        <f t="shared" ca="1" si="438"/>
        <v>1.2255082329183282</v>
      </c>
      <c r="W972" s="304">
        <f t="shared" ca="1" si="439"/>
        <v>42.952048867976515</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-0.21383527379148859</v>
      </c>
      <c r="AH972" s="304">
        <f t="shared" ca="1" si="463"/>
        <v>-10.002796734124948</v>
      </c>
    </row>
    <row r="973" spans="1:34" x14ac:dyDescent="0.2">
      <c r="A973" s="347">
        <f t="shared" ca="1" si="441"/>
        <v>1E-4</v>
      </c>
      <c r="B973" s="304">
        <f t="shared" ca="1" si="442"/>
        <v>51.331300000001463</v>
      </c>
      <c r="D973" s="306">
        <f t="shared" ca="1" si="443"/>
        <v>-0.65474742884812431</v>
      </c>
      <c r="E973" s="307">
        <f t="shared" ca="1" si="444"/>
        <v>0.17135427838744022</v>
      </c>
      <c r="F973" s="304">
        <f t="shared" ca="1" si="445"/>
        <v>0.67679870294269184</v>
      </c>
      <c r="G973" s="306">
        <f t="shared" ca="1" si="446"/>
        <v>8.2795677277374793</v>
      </c>
      <c r="H973" s="307">
        <f t="shared" ca="1" si="447"/>
        <v>-126.21957327128113</v>
      </c>
      <c r="I973" s="304">
        <f t="shared" ca="1" si="448"/>
        <v>126.49083729085874</v>
      </c>
      <c r="J973" s="306">
        <f t="shared" ca="1" si="449"/>
        <v>1912.6142538122574</v>
      </c>
      <c r="K973" s="307">
        <f t="shared" ca="1" si="450"/>
        <v>-4.1606016425672028</v>
      </c>
      <c r="L973" s="304">
        <f t="shared" ca="1" si="435"/>
        <v>1912.6187791851899</v>
      </c>
      <c r="M973" s="306">
        <f t="shared" ca="1" si="451"/>
        <v>-1.5052936264069283</v>
      </c>
      <c r="N973" s="304">
        <f t="shared" ca="1" si="452"/>
        <v>-86.246971721059481</v>
      </c>
      <c r="P973" s="310">
        <f t="shared" ca="1" si="453"/>
        <v>23</v>
      </c>
      <c r="Q973" s="304">
        <f t="shared" ca="1" si="454"/>
        <v>0</v>
      </c>
      <c r="R973" s="306">
        <f t="shared" ca="1" si="455"/>
        <v>0</v>
      </c>
      <c r="S973" s="307">
        <f t="shared" ca="1" si="456"/>
        <v>4.2939999999999809</v>
      </c>
      <c r="T973" s="304">
        <f t="shared" ca="1" si="436"/>
        <v>42.124139999999812</v>
      </c>
      <c r="U973" s="311">
        <f t="shared" ca="1" si="437"/>
        <v>0</v>
      </c>
      <c r="V973" s="306">
        <f t="shared" ca="1" si="438"/>
        <v>1.2255097797507382</v>
      </c>
      <c r="W973" s="304">
        <f t="shared" ca="1" si="439"/>
        <v>42.952088559041925</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-0.21384419132668597</v>
      </c>
      <c r="AH973" s="304">
        <f t="shared" ca="1" si="463"/>
        <v>-10.002805977637799</v>
      </c>
    </row>
    <row r="974" spans="1:34" x14ac:dyDescent="0.2">
      <c r="A974" s="347">
        <f t="shared" ca="1" si="441"/>
        <v>1E-4</v>
      </c>
      <c r="B974" s="304">
        <f t="shared" ca="1" si="442"/>
        <v>51.331400000001466</v>
      </c>
      <c r="D974" s="306">
        <f t="shared" ca="1" si="443"/>
        <v>-0.65474296687598343</v>
      </c>
      <c r="E974" s="307">
        <f t="shared" ca="1" si="444"/>
        <v>0.17136383432209534</v>
      </c>
      <c r="F974" s="304">
        <f t="shared" ca="1" si="445"/>
        <v>0.67679680583402257</v>
      </c>
      <c r="G974" s="306">
        <f t="shared" ca="1" si="446"/>
        <v>8.2795022534407909</v>
      </c>
      <c r="H974" s="307">
        <f t="shared" ca="1" si="447"/>
        <v>-126.2195561348977</v>
      </c>
      <c r="I974" s="304">
        <f t="shared" ca="1" si="448"/>
        <v>126.49081590556416</v>
      </c>
      <c r="J974" s="306">
        <f t="shared" ca="1" si="449"/>
        <v>1912.6142538122574</v>
      </c>
      <c r="K974" s="307">
        <f t="shared" ca="1" si="450"/>
        <v>-4.1732235990375113</v>
      </c>
      <c r="L974" s="304">
        <f t="shared" ca="1" si="435"/>
        <v>1912.6188066839209</v>
      </c>
      <c r="M974" s="306">
        <f t="shared" ca="1" si="451"/>
        <v>-1.5052941340501704</v>
      </c>
      <c r="N974" s="304">
        <f t="shared" ca="1" si="452"/>
        <v>-86.247000806874752</v>
      </c>
      <c r="P974" s="310">
        <f t="shared" ca="1" si="453"/>
        <v>23</v>
      </c>
      <c r="Q974" s="304">
        <f t="shared" ca="1" si="454"/>
        <v>0</v>
      </c>
      <c r="R974" s="306">
        <f t="shared" ca="1" si="455"/>
        <v>0</v>
      </c>
      <c r="S974" s="307">
        <f t="shared" ca="1" si="456"/>
        <v>4.2939999999999809</v>
      </c>
      <c r="T974" s="304">
        <f t="shared" ca="1" si="436"/>
        <v>42.124139999999812</v>
      </c>
      <c r="U974" s="311">
        <f t="shared" ca="1" si="437"/>
        <v>0</v>
      </c>
      <c r="V974" s="306">
        <f t="shared" ca="1" si="438"/>
        <v>1.2255113265848909</v>
      </c>
      <c r="W974" s="304">
        <f t="shared" ca="1" si="439"/>
        <v>42.952128249528613</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-0.21385310873208674</v>
      </c>
      <c r="AH974" s="304">
        <f t="shared" ca="1" si="463"/>
        <v>-10.002815221015863</v>
      </c>
    </row>
    <row r="975" spans="1:34" x14ac:dyDescent="0.2">
      <c r="A975" s="347">
        <f t="shared" ca="1" si="441"/>
        <v>1E-4</v>
      </c>
      <c r="B975" s="304">
        <f t="shared" ca="1" si="442"/>
        <v>51.331500000001469</v>
      </c>
      <c r="D975" s="306">
        <f t="shared" ca="1" si="443"/>
        <v>-0.654738504923845</v>
      </c>
      <c r="E975" s="307">
        <f t="shared" ca="1" si="444"/>
        <v>0.17137339011778785</v>
      </c>
      <c r="F975" s="304">
        <f t="shared" ca="1" si="445"/>
        <v>0.67679490886853999</v>
      </c>
      <c r="G975" s="306">
        <f t="shared" ca="1" si="446"/>
        <v>8.2794367795902986</v>
      </c>
      <c r="H975" s="307">
        <f t="shared" ca="1" si="447"/>
        <v>-126.21953899755869</v>
      </c>
      <c r="I975" s="304">
        <f t="shared" ca="1" si="448"/>
        <v>126.49079451937786</v>
      </c>
      <c r="J975" s="306">
        <f t="shared" ca="1" si="449"/>
        <v>1912.6142538122574</v>
      </c>
      <c r="K975" s="307">
        <f t="shared" ca="1" si="450"/>
        <v>-4.1858455537941337</v>
      </c>
      <c r="L975" s="304">
        <f t="shared" ca="1" si="435"/>
        <v>1912.6188342659439</v>
      </c>
      <c r="M975" s="306">
        <f t="shared" ca="1" si="451"/>
        <v>-1.5052946416895698</v>
      </c>
      <c r="N975" s="304">
        <f t="shared" ca="1" si="452"/>
        <v>-86.247029892469854</v>
      </c>
      <c r="P975" s="310">
        <f t="shared" ca="1" si="453"/>
        <v>23</v>
      </c>
      <c r="Q975" s="304">
        <f t="shared" ca="1" si="454"/>
        <v>0</v>
      </c>
      <c r="R975" s="306">
        <f t="shared" ca="1" si="455"/>
        <v>0</v>
      </c>
      <c r="S975" s="307">
        <f t="shared" ca="1" si="456"/>
        <v>4.2939999999999809</v>
      </c>
      <c r="T975" s="304">
        <f t="shared" ca="1" si="436"/>
        <v>42.124139999999812</v>
      </c>
      <c r="U975" s="311">
        <f t="shared" ca="1" si="437"/>
        <v>0</v>
      </c>
      <c r="V975" s="306">
        <f t="shared" ca="1" si="438"/>
        <v>1.2255128734207865</v>
      </c>
      <c r="W975" s="304">
        <f t="shared" ca="1" si="439"/>
        <v>42.952167939436563</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-0.2138620260077051</v>
      </c>
      <c r="AH975" s="304">
        <f t="shared" ca="1" si="463"/>
        <v>-10.002824464259152</v>
      </c>
    </row>
    <row r="976" spans="1:34" x14ac:dyDescent="0.2">
      <c r="A976" s="347">
        <f t="shared" ca="1" si="441"/>
        <v>1E-4</v>
      </c>
      <c r="B976" s="304">
        <f t="shared" ca="1" si="442"/>
        <v>51.331600000001472</v>
      </c>
      <c r="D976" s="306">
        <f t="shared" ca="1" si="443"/>
        <v>-0.65473404299170723</v>
      </c>
      <c r="E976" s="307">
        <f t="shared" ca="1" si="444"/>
        <v>0.17138294577452307</v>
      </c>
      <c r="F976" s="304">
        <f t="shared" ca="1" si="445"/>
        <v>0.67679301204623843</v>
      </c>
      <c r="G976" s="306">
        <f t="shared" ca="1" si="446"/>
        <v>8.2793713061859986</v>
      </c>
      <c r="H976" s="307">
        <f t="shared" ca="1" si="447"/>
        <v>-126.21952185926411</v>
      </c>
      <c r="I976" s="304">
        <f t="shared" ca="1" si="448"/>
        <v>126.49077313229984</v>
      </c>
      <c r="J976" s="306">
        <f t="shared" ca="1" si="449"/>
        <v>1912.6142538122574</v>
      </c>
      <c r="K976" s="307">
        <f t="shared" ca="1" si="450"/>
        <v>-4.198467506836975</v>
      </c>
      <c r="L976" s="304">
        <f t="shared" ca="1" si="435"/>
        <v>1912.6188619312588</v>
      </c>
      <c r="M976" s="306">
        <f t="shared" ca="1" si="451"/>
        <v>-1.5052951493251265</v>
      </c>
      <c r="N976" s="304">
        <f t="shared" ca="1" si="452"/>
        <v>-86.247058977844787</v>
      </c>
      <c r="P976" s="310">
        <f t="shared" ca="1" si="453"/>
        <v>23</v>
      </c>
      <c r="Q976" s="304">
        <f t="shared" ca="1" si="454"/>
        <v>0</v>
      </c>
      <c r="R976" s="306">
        <f t="shared" ca="1" si="455"/>
        <v>0</v>
      </c>
      <c r="S976" s="307">
        <f t="shared" ca="1" si="456"/>
        <v>4.2939999999999809</v>
      </c>
      <c r="T976" s="304">
        <f t="shared" ca="1" si="436"/>
        <v>42.124139999999812</v>
      </c>
      <c r="U976" s="311">
        <f t="shared" ca="1" si="437"/>
        <v>0</v>
      </c>
      <c r="V976" s="306">
        <f t="shared" ca="1" si="438"/>
        <v>1.2255144202584247</v>
      </c>
      <c r="W976" s="304">
        <f t="shared" ca="1" si="439"/>
        <v>42.952207628765784</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-0.21387094315353394</v>
      </c>
      <c r="AH976" s="304">
        <f t="shared" ca="1" si="463"/>
        <v>-10.002833707367666</v>
      </c>
    </row>
    <row r="977" spans="1:34" x14ac:dyDescent="0.2">
      <c r="A977" s="347">
        <f t="shared" ca="1" si="441"/>
        <v>1E-4</v>
      </c>
      <c r="B977" s="304">
        <f t="shared" ca="1" si="442"/>
        <v>51.331700000001476</v>
      </c>
      <c r="D977" s="306">
        <f t="shared" ca="1" si="443"/>
        <v>-0.65472958107957024</v>
      </c>
      <c r="E977" s="307">
        <f t="shared" ca="1" si="444"/>
        <v>0.17139250129229389</v>
      </c>
      <c r="F977" s="304">
        <f t="shared" ca="1" si="445"/>
        <v>0.67679111536711123</v>
      </c>
      <c r="G977" s="306">
        <f t="shared" ca="1" si="446"/>
        <v>8.279305833227891</v>
      </c>
      <c r="H977" s="307">
        <f t="shared" ca="1" si="447"/>
        <v>-126.21950472001397</v>
      </c>
      <c r="I977" s="304">
        <f t="shared" ca="1" si="448"/>
        <v>126.49075174433011</v>
      </c>
      <c r="J977" s="306">
        <f t="shared" ca="1" si="449"/>
        <v>1912.6142538122574</v>
      </c>
      <c r="K977" s="307">
        <f t="shared" ca="1" si="450"/>
        <v>-4.2110894581659393</v>
      </c>
      <c r="L977" s="304">
        <f t="shared" ca="1" si="435"/>
        <v>1912.6188896798658</v>
      </c>
      <c r="M977" s="306">
        <f t="shared" ca="1" si="451"/>
        <v>-1.5052956569568408</v>
      </c>
      <c r="N977" s="304">
        <f t="shared" ca="1" si="452"/>
        <v>-86.247088062999552</v>
      </c>
      <c r="P977" s="310">
        <f t="shared" ca="1" si="453"/>
        <v>23</v>
      </c>
      <c r="Q977" s="304">
        <f t="shared" ca="1" si="454"/>
        <v>0</v>
      </c>
      <c r="R977" s="306">
        <f t="shared" ca="1" si="455"/>
        <v>0</v>
      </c>
      <c r="S977" s="307">
        <f t="shared" ca="1" si="456"/>
        <v>4.2939999999999809</v>
      </c>
      <c r="T977" s="304">
        <f t="shared" ca="1" si="436"/>
        <v>42.124139999999812</v>
      </c>
      <c r="U977" s="311">
        <f t="shared" ca="1" si="437"/>
        <v>0</v>
      </c>
      <c r="V977" s="306">
        <f t="shared" ca="1" si="438"/>
        <v>1.225515967097806</v>
      </c>
      <c r="W977" s="304">
        <f t="shared" ca="1" si="439"/>
        <v>42.952247317516296</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-0.21387986016957861</v>
      </c>
      <c r="AH977" s="304">
        <f t="shared" ca="1" si="463"/>
        <v>-10.002842950341401</v>
      </c>
    </row>
    <row r="978" spans="1:34" x14ac:dyDescent="0.2">
      <c r="A978" s="347">
        <f t="shared" ca="1" si="441"/>
        <v>1E-4</v>
      </c>
      <c r="B978" s="304">
        <f t="shared" ca="1" si="442"/>
        <v>51.331800000001479</v>
      </c>
      <c r="D978" s="306">
        <f t="shared" ca="1" si="443"/>
        <v>-0.65472511918743259</v>
      </c>
      <c r="E978" s="307">
        <f t="shared" ca="1" si="444"/>
        <v>0.17140205667110742</v>
      </c>
      <c r="F978" s="304">
        <f t="shared" ca="1" si="445"/>
        <v>0.67678921883115373</v>
      </c>
      <c r="G978" s="306">
        <f t="shared" ca="1" si="446"/>
        <v>8.2792403607159724</v>
      </c>
      <c r="H978" s="307">
        <f t="shared" ca="1" si="447"/>
        <v>-126.2194875798083</v>
      </c>
      <c r="I978" s="304">
        <f t="shared" ca="1" si="448"/>
        <v>126.4907303554687</v>
      </c>
      <c r="J978" s="306">
        <f t="shared" ca="1" si="449"/>
        <v>1912.6142538122574</v>
      </c>
      <c r="K978" s="307">
        <f t="shared" ca="1" si="450"/>
        <v>-4.2237114077809306</v>
      </c>
      <c r="L978" s="304">
        <f t="shared" ca="1" si="435"/>
        <v>1912.6189175117645</v>
      </c>
      <c r="M978" s="306">
        <f t="shared" ca="1" si="451"/>
        <v>-1.505296164584712</v>
      </c>
      <c r="N978" s="304">
        <f t="shared" ca="1" si="452"/>
        <v>-86.247117147934148</v>
      </c>
      <c r="P978" s="310">
        <f t="shared" ca="1" si="453"/>
        <v>23</v>
      </c>
      <c r="Q978" s="304">
        <f t="shared" ca="1" si="454"/>
        <v>0</v>
      </c>
      <c r="R978" s="306">
        <f t="shared" ca="1" si="455"/>
        <v>0</v>
      </c>
      <c r="S978" s="307">
        <f t="shared" ca="1" si="456"/>
        <v>4.2939999999999809</v>
      </c>
      <c r="T978" s="304">
        <f t="shared" ca="1" si="436"/>
        <v>42.124139999999812</v>
      </c>
      <c r="U978" s="311">
        <f t="shared" ca="1" si="437"/>
        <v>0</v>
      </c>
      <c r="V978" s="306">
        <f t="shared" ca="1" si="438"/>
        <v>1.2255175139389294</v>
      </c>
      <c r="W978" s="304">
        <f t="shared" ca="1" si="439"/>
        <v>42.952287005688078</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-0.21388877705583909</v>
      </c>
      <c r="AH978" s="304">
        <f t="shared" ca="1" si="463"/>
        <v>-10.002852193180365</v>
      </c>
    </row>
    <row r="979" spans="1:34" x14ac:dyDescent="0.2">
      <c r="A979" s="347">
        <f t="shared" ca="1" si="441"/>
        <v>1E-4</v>
      </c>
      <c r="B979" s="304">
        <f t="shared" ca="1" si="442"/>
        <v>51.331900000001482</v>
      </c>
      <c r="D979" s="306">
        <f t="shared" ca="1" si="443"/>
        <v>-0.65472065731529872</v>
      </c>
      <c r="E979" s="307">
        <f t="shared" ca="1" si="444"/>
        <v>0.17141161191096188</v>
      </c>
      <c r="F979" s="304">
        <f t="shared" ca="1" si="445"/>
        <v>0.6767873224383647</v>
      </c>
      <c r="G979" s="306">
        <f t="shared" ca="1" si="446"/>
        <v>8.2791748886502408</v>
      </c>
      <c r="H979" s="307">
        <f t="shared" ca="1" si="447"/>
        <v>-126.21947043864711</v>
      </c>
      <c r="I979" s="304">
        <f t="shared" ca="1" si="448"/>
        <v>126.49070896571561</v>
      </c>
      <c r="J979" s="306">
        <f t="shared" ca="1" si="449"/>
        <v>1912.6142538122574</v>
      </c>
      <c r="K979" s="307">
        <f t="shared" ca="1" si="450"/>
        <v>-4.236333355681853</v>
      </c>
      <c r="L979" s="304">
        <f t="shared" ca="1" si="435"/>
        <v>1912.6189454269552</v>
      </c>
      <c r="M979" s="306">
        <f t="shared" ca="1" si="451"/>
        <v>-1.5052966722087406</v>
      </c>
      <c r="N979" s="304">
        <f t="shared" ca="1" si="452"/>
        <v>-86.247146232648561</v>
      </c>
      <c r="P979" s="310">
        <f t="shared" ca="1" si="453"/>
        <v>23</v>
      </c>
      <c r="Q979" s="304">
        <f t="shared" ca="1" si="454"/>
        <v>0</v>
      </c>
      <c r="R979" s="306">
        <f t="shared" ca="1" si="455"/>
        <v>0</v>
      </c>
      <c r="S979" s="307">
        <f t="shared" ca="1" si="456"/>
        <v>4.2939999999999809</v>
      </c>
      <c r="T979" s="304">
        <f t="shared" ca="1" si="436"/>
        <v>42.124139999999812</v>
      </c>
      <c r="U979" s="311">
        <f t="shared" ca="1" si="437"/>
        <v>0</v>
      </c>
      <c r="V979" s="306">
        <f t="shared" ca="1" si="438"/>
        <v>1.2255190607817963</v>
      </c>
      <c r="W979" s="304">
        <f t="shared" ca="1" si="439"/>
        <v>42.952326693281186</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-0.21389769381231361</v>
      </c>
      <c r="AH979" s="304">
        <f t="shared" ca="1" si="463"/>
        <v>-10.002861435884553</v>
      </c>
    </row>
    <row r="980" spans="1:34" x14ac:dyDescent="0.2">
      <c r="A980" s="347">
        <f t="shared" ca="1" si="441"/>
        <v>1E-4</v>
      </c>
      <c r="B980" s="304">
        <f t="shared" ca="1" si="442"/>
        <v>51.332000000001486</v>
      </c>
      <c r="D980" s="306">
        <f t="shared" ca="1" si="443"/>
        <v>-0.65471619546316751</v>
      </c>
      <c r="E980" s="307">
        <f t="shared" ca="1" si="444"/>
        <v>0.17142116701186794</v>
      </c>
      <c r="F980" s="304">
        <f t="shared" ca="1" si="445"/>
        <v>0.6767854261887406</v>
      </c>
      <c r="G980" s="306">
        <f t="shared" ca="1" si="446"/>
        <v>8.2791094170306945</v>
      </c>
      <c r="H980" s="307">
        <f t="shared" ca="1" si="447"/>
        <v>-126.2194532965304</v>
      </c>
      <c r="I980" s="304">
        <f t="shared" ca="1" si="448"/>
        <v>126.49068757507087</v>
      </c>
      <c r="J980" s="306">
        <f t="shared" ca="1" si="449"/>
        <v>1912.6142538122574</v>
      </c>
      <c r="K980" s="307">
        <f t="shared" ca="1" si="450"/>
        <v>-4.2489553018686115</v>
      </c>
      <c r="L980" s="304">
        <f t="shared" ca="1" si="435"/>
        <v>1912.6189734254376</v>
      </c>
      <c r="M980" s="306">
        <f t="shared" ca="1" si="451"/>
        <v>-1.505297179828927</v>
      </c>
      <c r="N980" s="304">
        <f t="shared" ca="1" si="452"/>
        <v>-86.247175317142833</v>
      </c>
      <c r="P980" s="310">
        <f t="shared" ca="1" si="453"/>
        <v>23</v>
      </c>
      <c r="Q980" s="304">
        <f t="shared" ca="1" si="454"/>
        <v>0</v>
      </c>
      <c r="R980" s="306">
        <f t="shared" ca="1" si="455"/>
        <v>0</v>
      </c>
      <c r="S980" s="307">
        <f t="shared" ca="1" si="456"/>
        <v>4.2939999999999809</v>
      </c>
      <c r="T980" s="304">
        <f t="shared" ca="1" si="436"/>
        <v>42.124139999999812</v>
      </c>
      <c r="U980" s="311">
        <f t="shared" ca="1" si="437"/>
        <v>0</v>
      </c>
      <c r="V980" s="306">
        <f t="shared" ca="1" si="438"/>
        <v>1.2255206076264056</v>
      </c>
      <c r="W980" s="304">
        <f t="shared" ca="1" si="439"/>
        <v>42.952366380295587</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-0.21390661043901638</v>
      </c>
      <c r="AH980" s="304">
        <f t="shared" ca="1" si="463"/>
        <v>-10.002870678453977</v>
      </c>
    </row>
    <row r="981" spans="1:34" x14ac:dyDescent="0.2">
      <c r="A981" s="347">
        <f t="shared" ca="1" si="441"/>
        <v>1E-4</v>
      </c>
      <c r="B981" s="304">
        <f t="shared" ca="1" si="442"/>
        <v>51.332100000001489</v>
      </c>
      <c r="D981" s="306">
        <f t="shared" ca="1" si="443"/>
        <v>-0.65471173363103441</v>
      </c>
      <c r="E981" s="307">
        <f t="shared" ca="1" si="444"/>
        <v>0.1714307219738167</v>
      </c>
      <c r="F981" s="304">
        <f t="shared" ca="1" si="445"/>
        <v>0.67678353008226977</v>
      </c>
      <c r="G981" s="306">
        <f t="shared" ca="1" si="446"/>
        <v>8.2790439458573317</v>
      </c>
      <c r="H981" s="307">
        <f t="shared" ca="1" si="447"/>
        <v>-126.2194361534582</v>
      </c>
      <c r="I981" s="304">
        <f t="shared" ca="1" si="448"/>
        <v>126.49066618353446</v>
      </c>
      <c r="J981" s="306">
        <f t="shared" ca="1" si="449"/>
        <v>1912.6142538122574</v>
      </c>
      <c r="K981" s="307">
        <f t="shared" ca="1" si="450"/>
        <v>-4.261577246341111</v>
      </c>
      <c r="L981" s="304">
        <f t="shared" ca="1" si="435"/>
        <v>1912.619001507212</v>
      </c>
      <c r="M981" s="306">
        <f t="shared" ca="1" si="451"/>
        <v>-1.5052976874452704</v>
      </c>
      <c r="N981" s="304">
        <f t="shared" ca="1" si="452"/>
        <v>-86.247204401416923</v>
      </c>
      <c r="P981" s="310">
        <f t="shared" ca="1" si="453"/>
        <v>23</v>
      </c>
      <c r="Q981" s="304">
        <f t="shared" ca="1" si="454"/>
        <v>0</v>
      </c>
      <c r="R981" s="306">
        <f t="shared" ca="1" si="455"/>
        <v>0</v>
      </c>
      <c r="S981" s="307">
        <f t="shared" ca="1" si="456"/>
        <v>4.2939999999999809</v>
      </c>
      <c r="T981" s="304">
        <f t="shared" ca="1" si="436"/>
        <v>42.124139999999812</v>
      </c>
      <c r="U981" s="311">
        <f t="shared" ca="1" si="437"/>
        <v>0</v>
      </c>
      <c r="V981" s="306">
        <f t="shared" ca="1" si="438"/>
        <v>1.2255221544727577</v>
      </c>
      <c r="W981" s="304">
        <f t="shared" ca="1" si="439"/>
        <v>42.952406066731292</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-0.21391552693593319</v>
      </c>
      <c r="AH981" s="304">
        <f t="shared" ca="1" si="463"/>
        <v>-10.002879920888629</v>
      </c>
    </row>
    <row r="982" spans="1:34" x14ac:dyDescent="0.2">
      <c r="A982" s="347">
        <f t="shared" ca="1" si="441"/>
        <v>1E-4</v>
      </c>
      <c r="B982" s="304">
        <f t="shared" ca="1" si="442"/>
        <v>51.332200000001492</v>
      </c>
      <c r="D982" s="306">
        <f t="shared" ca="1" si="443"/>
        <v>-0.65470727181890653</v>
      </c>
      <c r="E982" s="307">
        <f t="shared" ca="1" si="444"/>
        <v>0.17144027679681351</v>
      </c>
      <c r="F982" s="304">
        <f t="shared" ca="1" si="445"/>
        <v>0.67678163411895542</v>
      </c>
      <c r="G982" s="306">
        <f t="shared" ca="1" si="446"/>
        <v>8.278978475130149</v>
      </c>
      <c r="H982" s="307">
        <f t="shared" ca="1" si="447"/>
        <v>-126.21941900943052</v>
      </c>
      <c r="I982" s="304">
        <f t="shared" ca="1" si="448"/>
        <v>126.49064479110642</v>
      </c>
      <c r="J982" s="306">
        <f t="shared" ca="1" si="449"/>
        <v>1912.6142538122574</v>
      </c>
      <c r="K982" s="307">
        <f t="shared" ca="1" si="450"/>
        <v>-4.2741991890992557</v>
      </c>
      <c r="L982" s="304">
        <f t="shared" ca="1" si="435"/>
        <v>1912.619029672278</v>
      </c>
      <c r="M982" s="306">
        <f t="shared" ca="1" si="451"/>
        <v>-1.5052981950577715</v>
      </c>
      <c r="N982" s="304">
        <f t="shared" ca="1" si="452"/>
        <v>-86.247233485470858</v>
      </c>
      <c r="P982" s="310">
        <f t="shared" ca="1" si="453"/>
        <v>23</v>
      </c>
      <c r="Q982" s="304">
        <f t="shared" ca="1" si="454"/>
        <v>0</v>
      </c>
      <c r="R982" s="306">
        <f t="shared" ca="1" si="455"/>
        <v>0</v>
      </c>
      <c r="S982" s="307">
        <f t="shared" ca="1" si="456"/>
        <v>4.2939999999999809</v>
      </c>
      <c r="T982" s="304">
        <f t="shared" ca="1" si="436"/>
        <v>42.124139999999812</v>
      </c>
      <c r="U982" s="311">
        <f t="shared" ca="1" si="437"/>
        <v>0</v>
      </c>
      <c r="V982" s="306">
        <f t="shared" ca="1" si="438"/>
        <v>1.2255237013208526</v>
      </c>
      <c r="W982" s="304">
        <f t="shared" ca="1" si="439"/>
        <v>42.952445752588325</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-0.21392444330307647</v>
      </c>
      <c r="AH982" s="304">
        <f t="shared" ca="1" si="463"/>
        <v>-10.002889163188515</v>
      </c>
    </row>
    <row r="983" spans="1:34" x14ac:dyDescent="0.2">
      <c r="A983" s="347">
        <f t="shared" ca="1" si="441"/>
        <v>1E-4</v>
      </c>
      <c r="B983" s="304">
        <f t="shared" ca="1" si="442"/>
        <v>51.332300000001496</v>
      </c>
      <c r="D983" s="306">
        <f t="shared" ca="1" si="443"/>
        <v>-0.65470281002677788</v>
      </c>
      <c r="E983" s="307">
        <f t="shared" ca="1" si="444"/>
        <v>0.17144983148086368</v>
      </c>
      <c r="F983" s="304">
        <f t="shared" ca="1" si="445"/>
        <v>0.6767797382987879</v>
      </c>
      <c r="G983" s="306">
        <f t="shared" ca="1" si="446"/>
        <v>8.2789130048491462</v>
      </c>
      <c r="H983" s="307">
        <f t="shared" ca="1" si="447"/>
        <v>-126.21940186444738</v>
      </c>
      <c r="I983" s="304">
        <f t="shared" ca="1" si="448"/>
        <v>126.49062339778678</v>
      </c>
      <c r="J983" s="306">
        <f t="shared" ca="1" si="449"/>
        <v>1912.6142538122574</v>
      </c>
      <c r="K983" s="307">
        <f t="shared" ca="1" si="450"/>
        <v>-4.2868211301429495</v>
      </c>
      <c r="L983" s="304">
        <f t="shared" ca="1" si="435"/>
        <v>1912.6190579206357</v>
      </c>
      <c r="M983" s="306">
        <f t="shared" ca="1" si="451"/>
        <v>-1.50529870266643</v>
      </c>
      <c r="N983" s="304">
        <f t="shared" ca="1" si="452"/>
        <v>-86.247262569304638</v>
      </c>
      <c r="P983" s="310">
        <f t="shared" ca="1" si="453"/>
        <v>23</v>
      </c>
      <c r="Q983" s="304">
        <f t="shared" ca="1" si="454"/>
        <v>0</v>
      </c>
      <c r="R983" s="306">
        <f t="shared" ca="1" si="455"/>
        <v>0</v>
      </c>
      <c r="S983" s="307">
        <f t="shared" ca="1" si="456"/>
        <v>4.2939999999999809</v>
      </c>
      <c r="T983" s="304">
        <f t="shared" ca="1" si="436"/>
        <v>42.124139999999812</v>
      </c>
      <c r="U983" s="311">
        <f t="shared" ca="1" si="437"/>
        <v>0</v>
      </c>
      <c r="V983" s="306">
        <f t="shared" ca="1" si="438"/>
        <v>1.2255252481706904</v>
      </c>
      <c r="W983" s="304">
        <f t="shared" ca="1" si="439"/>
        <v>42.952485437866692</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-0.21393335954044446</v>
      </c>
      <c r="AH983" s="304">
        <f t="shared" ca="1" si="463"/>
        <v>-10.002898405353637</v>
      </c>
    </row>
    <row r="984" spans="1:34" x14ac:dyDescent="0.2">
      <c r="A984" s="347">
        <f t="shared" ca="1" si="441"/>
        <v>1E-4</v>
      </c>
      <c r="B984" s="304">
        <f t="shared" ca="1" si="442"/>
        <v>51.332400000001499</v>
      </c>
      <c r="D984" s="306">
        <f t="shared" ca="1" si="443"/>
        <v>-0.65469834825465334</v>
      </c>
      <c r="E984" s="307">
        <f t="shared" ca="1" si="444"/>
        <v>0.17145938602596722</v>
      </c>
      <c r="F984" s="304">
        <f t="shared" ca="1" si="445"/>
        <v>0.67677784262176688</v>
      </c>
      <c r="G984" s="306">
        <f t="shared" ca="1" si="446"/>
        <v>8.2788475350143216</v>
      </c>
      <c r="H984" s="307">
        <f t="shared" ca="1" si="447"/>
        <v>-126.21938471850878</v>
      </c>
      <c r="I984" s="304">
        <f t="shared" ca="1" si="448"/>
        <v>126.49060200357552</v>
      </c>
      <c r="J984" s="306">
        <f t="shared" ca="1" si="449"/>
        <v>1912.6142538122574</v>
      </c>
      <c r="K984" s="307">
        <f t="shared" ca="1" si="450"/>
        <v>-4.2994430694720975</v>
      </c>
      <c r="L984" s="304">
        <f t="shared" ca="1" si="435"/>
        <v>1912.6190862522849</v>
      </c>
      <c r="M984" s="306">
        <f t="shared" ca="1" si="451"/>
        <v>-1.5052992102712461</v>
      </c>
      <c r="N984" s="304">
        <f t="shared" ca="1" si="452"/>
        <v>-86.247291652918264</v>
      </c>
      <c r="P984" s="310">
        <f t="shared" ca="1" si="453"/>
        <v>23</v>
      </c>
      <c r="Q984" s="304">
        <f t="shared" ca="1" si="454"/>
        <v>0</v>
      </c>
      <c r="R984" s="306">
        <f t="shared" ca="1" si="455"/>
        <v>0</v>
      </c>
      <c r="S984" s="307">
        <f t="shared" ca="1" si="456"/>
        <v>4.2939999999999809</v>
      </c>
      <c r="T984" s="304">
        <f t="shared" ca="1" si="436"/>
        <v>42.124139999999812</v>
      </c>
      <c r="U984" s="311">
        <f t="shared" ca="1" si="437"/>
        <v>0</v>
      </c>
      <c r="V984" s="306">
        <f t="shared" ca="1" si="438"/>
        <v>1.2255267950222706</v>
      </c>
      <c r="W984" s="304">
        <f t="shared" ca="1" si="439"/>
        <v>42.952525122566371</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-0.21394227564804069</v>
      </c>
      <c r="AH984" s="304">
        <f t="shared" ca="1" si="463"/>
        <v>-10.002907647383998</v>
      </c>
    </row>
    <row r="985" spans="1:34" x14ac:dyDescent="0.2">
      <c r="A985" s="347">
        <f t="shared" ca="1" si="441"/>
        <v>1E-4</v>
      </c>
      <c r="B985" s="304">
        <f t="shared" ca="1" si="442"/>
        <v>51.332500000001502</v>
      </c>
      <c r="D985" s="306">
        <f t="shared" ca="1" si="443"/>
        <v>-0.65469388650252847</v>
      </c>
      <c r="E985" s="307">
        <f t="shared" ca="1" si="444"/>
        <v>0.1714689404321188</v>
      </c>
      <c r="F985" s="304">
        <f t="shared" ca="1" si="445"/>
        <v>0.67677594708788158</v>
      </c>
      <c r="G985" s="306">
        <f t="shared" ca="1" si="446"/>
        <v>8.2787820656256716</v>
      </c>
      <c r="H985" s="307">
        <f t="shared" ca="1" si="447"/>
        <v>-126.21936757161474</v>
      </c>
      <c r="I985" s="304">
        <f t="shared" ca="1" si="448"/>
        <v>126.49058060847264</v>
      </c>
      <c r="J985" s="306">
        <f t="shared" ca="1" si="449"/>
        <v>1912.6142538122574</v>
      </c>
      <c r="K985" s="307">
        <f t="shared" ca="1" si="450"/>
        <v>-4.3120650070866038</v>
      </c>
      <c r="L985" s="304">
        <f t="shared" ca="1" si="435"/>
        <v>1912.6191146672259</v>
      </c>
      <c r="M985" s="306">
        <f t="shared" ca="1" si="451"/>
        <v>-1.5052997178722196</v>
      </c>
      <c r="N985" s="304">
        <f t="shared" ca="1" si="452"/>
        <v>-86.247320736311721</v>
      </c>
      <c r="P985" s="310">
        <f t="shared" ca="1" si="453"/>
        <v>23</v>
      </c>
      <c r="Q985" s="304">
        <f t="shared" ca="1" si="454"/>
        <v>0</v>
      </c>
      <c r="R985" s="306">
        <f t="shared" ca="1" si="455"/>
        <v>0</v>
      </c>
      <c r="S985" s="307">
        <f t="shared" ca="1" si="456"/>
        <v>4.2939999999999809</v>
      </c>
      <c r="T985" s="304">
        <f t="shared" ca="1" si="436"/>
        <v>42.124139999999812</v>
      </c>
      <c r="U985" s="311">
        <f t="shared" ca="1" si="437"/>
        <v>0</v>
      </c>
      <c r="V985" s="306">
        <f t="shared" ca="1" si="438"/>
        <v>1.2255283418755936</v>
      </c>
      <c r="W985" s="304">
        <f t="shared" ca="1" si="439"/>
        <v>42.952564806687384</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-0.21395119162585807</v>
      </c>
      <c r="AH985" s="304">
        <f t="shared" ca="1" si="463"/>
        <v>-10.002916889279591</v>
      </c>
    </row>
    <row r="986" spans="1:34" x14ac:dyDescent="0.2">
      <c r="A986" s="347">
        <f t="shared" ca="1" si="441"/>
        <v>1E-4</v>
      </c>
      <c r="B986" s="304">
        <f t="shared" ca="1" si="442"/>
        <v>51.332600000001506</v>
      </c>
      <c r="D986" s="306">
        <f t="shared" ca="1" si="443"/>
        <v>-0.65468942477040837</v>
      </c>
      <c r="E986" s="307">
        <f t="shared" ca="1" si="444"/>
        <v>0.17147849469932552</v>
      </c>
      <c r="F986" s="304">
        <f t="shared" ca="1" si="445"/>
        <v>0.67677405169713389</v>
      </c>
      <c r="G986" s="306">
        <f t="shared" ca="1" si="446"/>
        <v>8.2787165966831946</v>
      </c>
      <c r="H986" s="307">
        <f t="shared" ca="1" si="447"/>
        <v>-126.21935042376526</v>
      </c>
      <c r="I986" s="304">
        <f t="shared" ca="1" si="448"/>
        <v>126.49055921247819</v>
      </c>
      <c r="J986" s="306">
        <f t="shared" ca="1" si="449"/>
        <v>1912.6142538122574</v>
      </c>
      <c r="K986" s="307">
        <f t="shared" ca="1" si="450"/>
        <v>-4.3246869429863724</v>
      </c>
      <c r="L986" s="304">
        <f t="shared" ca="1" si="435"/>
        <v>1912.6191431654586</v>
      </c>
      <c r="M986" s="306">
        <f t="shared" ca="1" si="451"/>
        <v>-1.5053002254693508</v>
      </c>
      <c r="N986" s="304">
        <f t="shared" ca="1" si="452"/>
        <v>-86.247349819485038</v>
      </c>
      <c r="P986" s="310">
        <f t="shared" ca="1" si="453"/>
        <v>23</v>
      </c>
      <c r="Q986" s="304">
        <f t="shared" ca="1" si="454"/>
        <v>0</v>
      </c>
      <c r="R986" s="306">
        <f t="shared" ca="1" si="455"/>
        <v>0</v>
      </c>
      <c r="S986" s="307">
        <f t="shared" ca="1" si="456"/>
        <v>4.2939999999999809</v>
      </c>
      <c r="T986" s="304">
        <f t="shared" ca="1" si="436"/>
        <v>42.124139999999812</v>
      </c>
      <c r="U986" s="311">
        <f t="shared" ca="1" si="437"/>
        <v>0</v>
      </c>
      <c r="V986" s="306">
        <f t="shared" ca="1" si="438"/>
        <v>1.2255298887306596</v>
      </c>
      <c r="W986" s="304">
        <f t="shared" ca="1" si="439"/>
        <v>42.952604490229739</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-0.21396010747390548</v>
      </c>
      <c r="AH986" s="304">
        <f t="shared" ca="1" si="463"/>
        <v>-10.002926131040423</v>
      </c>
    </row>
    <row r="987" spans="1:34" x14ac:dyDescent="0.2">
      <c r="A987" s="347">
        <f t="shared" ca="1" si="441"/>
        <v>1E-4</v>
      </c>
      <c r="B987" s="304">
        <f t="shared" ca="1" si="442"/>
        <v>51.332700000001509</v>
      </c>
      <c r="D987" s="306">
        <f t="shared" ca="1" si="443"/>
        <v>-0.65468496305828883</v>
      </c>
      <c r="E987" s="307">
        <f t="shared" ca="1" si="444"/>
        <v>0.17148804882758739</v>
      </c>
      <c r="F987" s="304">
        <f t="shared" ca="1" si="445"/>
        <v>0.67677215644951438</v>
      </c>
      <c r="G987" s="306">
        <f t="shared" ca="1" si="446"/>
        <v>8.2786511281868886</v>
      </c>
      <c r="H987" s="307">
        <f t="shared" ca="1" si="447"/>
        <v>-126.21933327496038</v>
      </c>
      <c r="I987" s="304">
        <f t="shared" ca="1" si="448"/>
        <v>126.49053781559216</v>
      </c>
      <c r="J987" s="306">
        <f t="shared" ca="1" si="449"/>
        <v>1912.6142538122574</v>
      </c>
      <c r="K987" s="307">
        <f t="shared" ca="1" si="450"/>
        <v>-4.3373088771713082</v>
      </c>
      <c r="L987" s="304">
        <f t="shared" ca="1" si="435"/>
        <v>1912.6191717469826</v>
      </c>
      <c r="M987" s="306">
        <f t="shared" ca="1" si="451"/>
        <v>-1.5053007330626398</v>
      </c>
      <c r="N987" s="304">
        <f t="shared" ca="1" si="452"/>
        <v>-86.2473789024382</v>
      </c>
      <c r="P987" s="310">
        <f t="shared" ca="1" si="453"/>
        <v>23</v>
      </c>
      <c r="Q987" s="304">
        <f t="shared" ca="1" si="454"/>
        <v>0</v>
      </c>
      <c r="R987" s="306">
        <f t="shared" ca="1" si="455"/>
        <v>0</v>
      </c>
      <c r="S987" s="307">
        <f t="shared" ca="1" si="456"/>
        <v>4.2939999999999809</v>
      </c>
      <c r="T987" s="304">
        <f t="shared" ca="1" si="436"/>
        <v>42.124139999999812</v>
      </c>
      <c r="U987" s="311">
        <f t="shared" ca="1" si="437"/>
        <v>0</v>
      </c>
      <c r="V987" s="306">
        <f t="shared" ca="1" si="438"/>
        <v>1.225531435587468</v>
      </c>
      <c r="W987" s="304">
        <f t="shared" ca="1" si="439"/>
        <v>42.952644173193455</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-0.21396902319218114</v>
      </c>
      <c r="AH987" s="304">
        <f t="shared" ca="1" si="463"/>
        <v>-10.002935372666496</v>
      </c>
    </row>
    <row r="988" spans="1:34" x14ac:dyDescent="0.2">
      <c r="A988" s="347">
        <f t="shared" ca="1" si="441"/>
        <v>1E-4</v>
      </c>
      <c r="B988" s="304">
        <f t="shared" ca="1" si="442"/>
        <v>51.332800000001512</v>
      </c>
      <c r="D988" s="306">
        <f t="shared" ca="1" si="443"/>
        <v>-0.65468050136617051</v>
      </c>
      <c r="E988" s="307">
        <f t="shared" ca="1" si="444"/>
        <v>0.17149760281690973</v>
      </c>
      <c r="F988" s="304">
        <f t="shared" ca="1" si="445"/>
        <v>0.67677026134502016</v>
      </c>
      <c r="G988" s="306">
        <f t="shared" ca="1" si="446"/>
        <v>8.278585660136752</v>
      </c>
      <c r="H988" s="307">
        <f t="shared" ca="1" si="447"/>
        <v>-126.21931612520009</v>
      </c>
      <c r="I988" s="304">
        <f t="shared" ca="1" si="448"/>
        <v>126.49051641781458</v>
      </c>
      <c r="J988" s="306">
        <f t="shared" ca="1" si="449"/>
        <v>1912.6142538122574</v>
      </c>
      <c r="K988" s="307">
        <f t="shared" ca="1" si="450"/>
        <v>-4.3499308096413163</v>
      </c>
      <c r="L988" s="304">
        <f t="shared" ca="1" si="435"/>
        <v>1912.6192004117984</v>
      </c>
      <c r="M988" s="306">
        <f t="shared" ca="1" si="451"/>
        <v>-1.5053012406520863</v>
      </c>
      <c r="N988" s="304">
        <f t="shared" ca="1" si="452"/>
        <v>-86.247407985171208</v>
      </c>
      <c r="P988" s="310">
        <f t="shared" ca="1" si="453"/>
        <v>23</v>
      </c>
      <c r="Q988" s="304">
        <f t="shared" ca="1" si="454"/>
        <v>0</v>
      </c>
      <c r="R988" s="306">
        <f t="shared" ca="1" si="455"/>
        <v>0</v>
      </c>
      <c r="S988" s="307">
        <f t="shared" ca="1" si="456"/>
        <v>4.2939999999999809</v>
      </c>
      <c r="T988" s="304">
        <f t="shared" ca="1" si="436"/>
        <v>42.124139999999812</v>
      </c>
      <c r="U988" s="311">
        <f t="shared" ca="1" si="437"/>
        <v>0</v>
      </c>
      <c r="V988" s="306">
        <f t="shared" ca="1" si="438"/>
        <v>1.225532982446019</v>
      </c>
      <c r="W988" s="304">
        <f t="shared" ca="1" si="439"/>
        <v>42.952683855578506</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-0.21397793878069038</v>
      </c>
      <c r="AH988" s="304">
        <f t="shared" ca="1" si="463"/>
        <v>-10.002944614157812</v>
      </c>
    </row>
    <row r="989" spans="1:34" x14ac:dyDescent="0.2">
      <c r="A989" s="347">
        <f t="shared" ca="1" si="441"/>
        <v>1E-4</v>
      </c>
      <c r="B989" s="304">
        <f t="shared" ca="1" si="442"/>
        <v>51.332900000001516</v>
      </c>
      <c r="D989" s="306">
        <f t="shared" ca="1" si="443"/>
        <v>-0.65467603969405597</v>
      </c>
      <c r="E989" s="307">
        <f t="shared" ca="1" si="444"/>
        <v>0.17150715666728722</v>
      </c>
      <c r="F989" s="304">
        <f t="shared" ca="1" si="445"/>
        <v>0.67676836638364724</v>
      </c>
      <c r="G989" s="306">
        <f t="shared" ca="1" si="446"/>
        <v>8.2785201925327829</v>
      </c>
      <c r="H989" s="307">
        <f t="shared" ca="1" si="447"/>
        <v>-126.21929897448443</v>
      </c>
      <c r="I989" s="304">
        <f t="shared" ca="1" si="448"/>
        <v>126.49049501914546</v>
      </c>
      <c r="J989" s="306">
        <f t="shared" ca="1" si="449"/>
        <v>1912.6142538122574</v>
      </c>
      <c r="K989" s="307">
        <f t="shared" ca="1" si="450"/>
        <v>-4.3625527403963007</v>
      </c>
      <c r="L989" s="304">
        <f t="shared" ca="1" si="435"/>
        <v>1912.6192291599054</v>
      </c>
      <c r="M989" s="306">
        <f t="shared" ca="1" si="451"/>
        <v>-1.5053017482376905</v>
      </c>
      <c r="N989" s="304">
        <f t="shared" ca="1" si="452"/>
        <v>-86.247437067684075</v>
      </c>
      <c r="P989" s="310">
        <f t="shared" ca="1" si="453"/>
        <v>23</v>
      </c>
      <c r="Q989" s="304">
        <f t="shared" ca="1" si="454"/>
        <v>0</v>
      </c>
      <c r="R989" s="306">
        <f t="shared" ca="1" si="455"/>
        <v>0</v>
      </c>
      <c r="S989" s="307">
        <f t="shared" ca="1" si="456"/>
        <v>4.2939999999999809</v>
      </c>
      <c r="T989" s="304">
        <f t="shared" ca="1" si="436"/>
        <v>42.124139999999812</v>
      </c>
      <c r="U989" s="311">
        <f t="shared" ca="1" si="437"/>
        <v>0</v>
      </c>
      <c r="V989" s="306">
        <f t="shared" ca="1" si="438"/>
        <v>1.2255345293063131</v>
      </c>
      <c r="W989" s="304">
        <f t="shared" ca="1" si="439"/>
        <v>42.952723537384948</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-0.21398685423942787</v>
      </c>
      <c r="AH989" s="304">
        <f t="shared" ca="1" si="463"/>
        <v>-10.002953855514368</v>
      </c>
    </row>
    <row r="990" spans="1:34" x14ac:dyDescent="0.2">
      <c r="A990" s="347">
        <f t="shared" ca="1" si="441"/>
        <v>1E-4</v>
      </c>
      <c r="B990" s="304">
        <f t="shared" ca="1" si="442"/>
        <v>51.333000000001519</v>
      </c>
      <c r="D990" s="306">
        <f t="shared" ca="1" si="443"/>
        <v>-0.65467157804194365</v>
      </c>
      <c r="E990" s="307">
        <f t="shared" ca="1" si="444"/>
        <v>0.17151671037873051</v>
      </c>
      <c r="F990" s="304">
        <f t="shared" ca="1" si="445"/>
        <v>0.6767664715653916</v>
      </c>
      <c r="G990" s="306">
        <f t="shared" ca="1" si="446"/>
        <v>8.2784547253749796</v>
      </c>
      <c r="H990" s="307">
        <f t="shared" ca="1" si="447"/>
        <v>-126.2192818228134</v>
      </c>
      <c r="I990" s="304">
        <f t="shared" ca="1" si="448"/>
        <v>126.49047361958479</v>
      </c>
      <c r="J990" s="306">
        <f t="shared" ca="1" si="449"/>
        <v>1912.6142538122574</v>
      </c>
      <c r="K990" s="307">
        <f t="shared" ca="1" si="450"/>
        <v>-4.3751746694361655</v>
      </c>
      <c r="L990" s="304">
        <f t="shared" ca="1" si="435"/>
        <v>1912.6192579913038</v>
      </c>
      <c r="M990" s="306">
        <f t="shared" ca="1" si="451"/>
        <v>-1.5053022558194522</v>
      </c>
      <c r="N990" s="304">
        <f t="shared" ca="1" si="452"/>
        <v>-86.247466149976773</v>
      </c>
      <c r="P990" s="310">
        <f t="shared" ca="1" si="453"/>
        <v>23</v>
      </c>
      <c r="Q990" s="304">
        <f t="shared" ca="1" si="454"/>
        <v>0</v>
      </c>
      <c r="R990" s="306">
        <f t="shared" ca="1" si="455"/>
        <v>0</v>
      </c>
      <c r="S990" s="307">
        <f t="shared" ca="1" si="456"/>
        <v>4.2939999999999809</v>
      </c>
      <c r="T990" s="304">
        <f t="shared" ca="1" si="436"/>
        <v>42.124139999999812</v>
      </c>
      <c r="U990" s="311">
        <f t="shared" ca="1" si="437"/>
        <v>0</v>
      </c>
      <c r="V990" s="306">
        <f t="shared" ca="1" si="438"/>
        <v>1.2255360761683498</v>
      </c>
      <c r="W990" s="304">
        <f t="shared" ca="1" si="439"/>
        <v>42.952763218612745</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-0.21399576956840605</v>
      </c>
      <c r="AH990" s="304">
        <f t="shared" ca="1" si="463"/>
        <v>-10.002963096736176</v>
      </c>
    </row>
    <row r="991" spans="1:34" x14ac:dyDescent="0.2">
      <c r="A991" s="347">
        <f t="shared" ca="1" si="441"/>
        <v>1E-4</v>
      </c>
      <c r="B991" s="304">
        <f t="shared" ca="1" si="442"/>
        <v>51.333100000001522</v>
      </c>
      <c r="D991" s="306">
        <f t="shared" ca="1" si="443"/>
        <v>-0.65466711640983577</v>
      </c>
      <c r="E991" s="307">
        <f t="shared" ca="1" si="444"/>
        <v>0.17152626395123427</v>
      </c>
      <c r="F991" s="304">
        <f t="shared" ca="1" si="445"/>
        <v>0.67676457689024916</v>
      </c>
      <c r="G991" s="306">
        <f t="shared" ca="1" si="446"/>
        <v>8.2783892586633385</v>
      </c>
      <c r="H991" s="307">
        <f t="shared" ca="1" si="447"/>
        <v>-126.219264670187</v>
      </c>
      <c r="I991" s="304">
        <f t="shared" ca="1" si="448"/>
        <v>126.49045221913261</v>
      </c>
      <c r="J991" s="306">
        <f t="shared" ca="1" si="449"/>
        <v>1912.6142538122574</v>
      </c>
      <c r="K991" s="307">
        <f t="shared" ca="1" si="450"/>
        <v>-4.3877965967608157</v>
      </c>
      <c r="L991" s="304">
        <f t="shared" ca="1" si="435"/>
        <v>1912.6192869059939</v>
      </c>
      <c r="M991" s="306">
        <f t="shared" ca="1" si="451"/>
        <v>-1.5053027633973719</v>
      </c>
      <c r="N991" s="304">
        <f t="shared" ca="1" si="452"/>
        <v>-86.247495232049346</v>
      </c>
      <c r="P991" s="310">
        <f t="shared" ca="1" si="453"/>
        <v>23</v>
      </c>
      <c r="Q991" s="304">
        <f t="shared" ca="1" si="454"/>
        <v>0</v>
      </c>
      <c r="R991" s="306">
        <f t="shared" ca="1" si="455"/>
        <v>0</v>
      </c>
      <c r="S991" s="307">
        <f t="shared" ca="1" si="456"/>
        <v>4.2939999999999809</v>
      </c>
      <c r="T991" s="304">
        <f t="shared" ca="1" si="436"/>
        <v>42.124139999999812</v>
      </c>
      <c r="U991" s="311">
        <f t="shared" ca="1" si="437"/>
        <v>0</v>
      </c>
      <c r="V991" s="306">
        <f t="shared" ca="1" si="438"/>
        <v>1.2255376230321291</v>
      </c>
      <c r="W991" s="304">
        <f t="shared" ca="1" si="439"/>
        <v>42.952802899261918</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-0.2140046847676178</v>
      </c>
      <c r="AH991" s="304">
        <f t="shared" ca="1" si="463"/>
        <v>-10.002972337823227</v>
      </c>
    </row>
    <row r="992" spans="1:34" x14ac:dyDescent="0.2">
      <c r="A992" s="347">
        <f t="shared" ca="1" si="441"/>
        <v>1E-4</v>
      </c>
      <c r="B992" s="304">
        <f t="shared" ca="1" si="442"/>
        <v>51.333200000001526</v>
      </c>
      <c r="D992" s="306">
        <f t="shared" ca="1" si="443"/>
        <v>-0.65466265479772856</v>
      </c>
      <c r="E992" s="307">
        <f t="shared" ca="1" si="444"/>
        <v>0.17153581738480206</v>
      </c>
      <c r="F992" s="304">
        <f t="shared" ca="1" si="445"/>
        <v>0.67676268235821191</v>
      </c>
      <c r="G992" s="306">
        <f t="shared" ca="1" si="446"/>
        <v>8.2783237923978579</v>
      </c>
      <c r="H992" s="307">
        <f t="shared" ca="1" si="447"/>
        <v>-126.21924751660526</v>
      </c>
      <c r="I992" s="304">
        <f t="shared" ca="1" si="448"/>
        <v>126.49043081778892</v>
      </c>
      <c r="J992" s="306">
        <f t="shared" ca="1" si="449"/>
        <v>1912.6142538122574</v>
      </c>
      <c r="K992" s="307">
        <f t="shared" ca="1" si="450"/>
        <v>-4.4004185223701553</v>
      </c>
      <c r="L992" s="304">
        <f t="shared" ca="1" si="435"/>
        <v>1912.6193159039751</v>
      </c>
      <c r="M992" s="306">
        <f t="shared" ca="1" si="451"/>
        <v>-1.5053032709714493</v>
      </c>
      <c r="N992" s="304">
        <f t="shared" ca="1" si="452"/>
        <v>-86.247524313901778</v>
      </c>
      <c r="P992" s="310">
        <f t="shared" ca="1" si="453"/>
        <v>23</v>
      </c>
      <c r="Q992" s="304">
        <f t="shared" ca="1" si="454"/>
        <v>0</v>
      </c>
      <c r="R992" s="306">
        <f t="shared" ca="1" si="455"/>
        <v>0</v>
      </c>
      <c r="S992" s="307">
        <f t="shared" ca="1" si="456"/>
        <v>4.2939999999999809</v>
      </c>
      <c r="T992" s="304">
        <f t="shared" ca="1" si="436"/>
        <v>42.124139999999812</v>
      </c>
      <c r="U992" s="311">
        <f t="shared" ca="1" si="437"/>
        <v>0</v>
      </c>
      <c r="V992" s="306">
        <f t="shared" ca="1" si="438"/>
        <v>1.2255391698976508</v>
      </c>
      <c r="W992" s="304">
        <f t="shared" ca="1" si="439"/>
        <v>42.952842579332469</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-0.21401359983706492</v>
      </c>
      <c r="AH992" s="304">
        <f t="shared" ca="1" si="463"/>
        <v>-10.002981578775525</v>
      </c>
    </row>
    <row r="993" spans="1:34" x14ac:dyDescent="0.2">
      <c r="A993" s="347">
        <f t="shared" ca="1" si="441"/>
        <v>1E-4</v>
      </c>
      <c r="B993" s="304">
        <f t="shared" ca="1" si="442"/>
        <v>51.333300000001529</v>
      </c>
      <c r="D993" s="306">
        <f t="shared" ca="1" si="443"/>
        <v>-0.65465819320562435</v>
      </c>
      <c r="E993" s="307">
        <f t="shared" ca="1" si="444"/>
        <v>0.17154537067943387</v>
      </c>
      <c r="F993" s="304">
        <f t="shared" ca="1" si="445"/>
        <v>0.67676078796927719</v>
      </c>
      <c r="G993" s="306">
        <f t="shared" ca="1" si="446"/>
        <v>8.2782583265785377</v>
      </c>
      <c r="H993" s="307">
        <f t="shared" ca="1" si="447"/>
        <v>-126.2192303620682</v>
      </c>
      <c r="I993" s="304">
        <f t="shared" ca="1" si="448"/>
        <v>126.49040941555374</v>
      </c>
      <c r="J993" s="306">
        <f t="shared" ca="1" si="449"/>
        <v>1912.6142538122574</v>
      </c>
      <c r="K993" s="307">
        <f t="shared" ca="1" si="450"/>
        <v>-4.4130404462640893</v>
      </c>
      <c r="L993" s="304">
        <f t="shared" ca="1" si="435"/>
        <v>1912.6193449852478</v>
      </c>
      <c r="M993" s="306">
        <f t="shared" ca="1" si="451"/>
        <v>-1.5053037785416845</v>
      </c>
      <c r="N993" s="304">
        <f t="shared" ca="1" si="452"/>
        <v>-86.247553395534055</v>
      </c>
      <c r="P993" s="310">
        <f t="shared" ca="1" si="453"/>
        <v>23</v>
      </c>
      <c r="Q993" s="304">
        <f t="shared" ca="1" si="454"/>
        <v>0</v>
      </c>
      <c r="R993" s="306">
        <f t="shared" ca="1" si="455"/>
        <v>0</v>
      </c>
      <c r="S993" s="307">
        <f t="shared" ca="1" si="456"/>
        <v>4.2939999999999809</v>
      </c>
      <c r="T993" s="304">
        <f t="shared" ca="1" si="436"/>
        <v>42.124139999999812</v>
      </c>
      <c r="U993" s="311">
        <f t="shared" ca="1" si="437"/>
        <v>0</v>
      </c>
      <c r="V993" s="306">
        <f t="shared" ca="1" si="438"/>
        <v>1.2255407167649148</v>
      </c>
      <c r="W993" s="304">
        <f t="shared" ca="1" si="439"/>
        <v>42.952882258824395</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-0.21402251477675094</v>
      </c>
      <c r="AH993" s="304">
        <f t="shared" ca="1" si="463"/>
        <v>-10.002990819593073</v>
      </c>
    </row>
    <row r="994" spans="1:34" x14ac:dyDescent="0.2">
      <c r="A994" s="347">
        <f t="shared" ca="1" si="441"/>
        <v>1E-4</v>
      </c>
      <c r="B994" s="304">
        <f t="shared" ca="1" si="442"/>
        <v>51.333400000001532</v>
      </c>
      <c r="D994" s="306">
        <f t="shared" ca="1" si="443"/>
        <v>-0.65465373163352381</v>
      </c>
      <c r="E994" s="307">
        <f t="shared" ca="1" si="444"/>
        <v>0.17155492383513149</v>
      </c>
      <c r="F994" s="304">
        <f t="shared" ca="1" si="445"/>
        <v>0.67675889372344089</v>
      </c>
      <c r="G994" s="306">
        <f t="shared" ca="1" si="446"/>
        <v>8.2781928612053743</v>
      </c>
      <c r="H994" s="307">
        <f t="shared" ca="1" si="447"/>
        <v>-126.21921320657582</v>
      </c>
      <c r="I994" s="304">
        <f t="shared" ca="1" si="448"/>
        <v>126.49038801242708</v>
      </c>
      <c r="J994" s="306">
        <f t="shared" ca="1" si="449"/>
        <v>1912.6142538122574</v>
      </c>
      <c r="K994" s="307">
        <f t="shared" ca="1" si="450"/>
        <v>-4.4256623684425218</v>
      </c>
      <c r="L994" s="304">
        <f t="shared" ca="1" si="435"/>
        <v>1912.6193741498116</v>
      </c>
      <c r="M994" s="306">
        <f t="shared" ca="1" si="451"/>
        <v>-1.5053042861080776</v>
      </c>
      <c r="N994" s="304">
        <f t="shared" ca="1" si="452"/>
        <v>-86.247582476946206</v>
      </c>
      <c r="P994" s="310">
        <f t="shared" ca="1" si="453"/>
        <v>23</v>
      </c>
      <c r="Q994" s="304">
        <f t="shared" ca="1" si="454"/>
        <v>0</v>
      </c>
      <c r="R994" s="306">
        <f t="shared" ca="1" si="455"/>
        <v>0</v>
      </c>
      <c r="S994" s="307">
        <f t="shared" ca="1" si="456"/>
        <v>4.2939999999999809</v>
      </c>
      <c r="T994" s="304">
        <f t="shared" ca="1" si="436"/>
        <v>42.124139999999812</v>
      </c>
      <c r="U994" s="311">
        <f t="shared" ca="1" si="437"/>
        <v>0</v>
      </c>
      <c r="V994" s="306">
        <f t="shared" ca="1" si="438"/>
        <v>1.2255422636339222</v>
      </c>
      <c r="W994" s="304">
        <f t="shared" ca="1" si="439"/>
        <v>42.952921937737727</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-0.21403142958667232</v>
      </c>
      <c r="AH994" s="304">
        <f t="shared" ca="1" si="463"/>
        <v>-10.00300006027587</v>
      </c>
    </row>
    <row r="995" spans="1:34" x14ac:dyDescent="0.2">
      <c r="A995" s="347">
        <f t="shared" ca="1" si="441"/>
        <v>1E-4</v>
      </c>
      <c r="B995" s="304">
        <f t="shared" ca="1" si="442"/>
        <v>51.333500000001536</v>
      </c>
      <c r="D995" s="306">
        <f t="shared" ca="1" si="443"/>
        <v>-0.65464927008142515</v>
      </c>
      <c r="E995" s="307">
        <f t="shared" ca="1" si="444"/>
        <v>0.17156447685189846</v>
      </c>
      <c r="F995" s="304">
        <f t="shared" ca="1" si="445"/>
        <v>0.67675699962069724</v>
      </c>
      <c r="G995" s="306">
        <f t="shared" ca="1" si="446"/>
        <v>8.2781273962783661</v>
      </c>
      <c r="H995" s="307">
        <f t="shared" ca="1" si="447"/>
        <v>-126.21919605012813</v>
      </c>
      <c r="I995" s="304">
        <f t="shared" ca="1" si="448"/>
        <v>126.49036660840895</v>
      </c>
      <c r="J995" s="306">
        <f t="shared" ca="1" si="449"/>
        <v>1912.6142538122574</v>
      </c>
      <c r="K995" s="307">
        <f t="shared" ca="1" si="450"/>
        <v>-4.4382842889053569</v>
      </c>
      <c r="L995" s="304">
        <f t="shared" ca="1" si="435"/>
        <v>1912.6194033976667</v>
      </c>
      <c r="M995" s="306">
        <f t="shared" ca="1" si="451"/>
        <v>-1.5053047936706287</v>
      </c>
      <c r="N995" s="304">
        <f t="shared" ca="1" si="452"/>
        <v>-86.247611558138217</v>
      </c>
      <c r="P995" s="310">
        <f t="shared" ca="1" si="453"/>
        <v>23</v>
      </c>
      <c r="Q995" s="304">
        <f t="shared" ca="1" si="454"/>
        <v>0</v>
      </c>
      <c r="R995" s="306">
        <f t="shared" ca="1" si="455"/>
        <v>0</v>
      </c>
      <c r="S995" s="307">
        <f t="shared" ca="1" si="456"/>
        <v>4.2939999999999809</v>
      </c>
      <c r="T995" s="304">
        <f t="shared" ca="1" si="436"/>
        <v>42.124139999999812</v>
      </c>
      <c r="U995" s="311">
        <f t="shared" ca="1" si="437"/>
        <v>0</v>
      </c>
      <c r="V995" s="306">
        <f t="shared" ca="1" si="438"/>
        <v>1.2255438105046721</v>
      </c>
      <c r="W995" s="304">
        <f t="shared" ca="1" si="439"/>
        <v>42.952961616072471</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-0.21404034426683971</v>
      </c>
      <c r="AH995" s="304">
        <f t="shared" ca="1" si="463"/>
        <v>-10.003009300823921</v>
      </c>
    </row>
    <row r="996" spans="1:34" x14ac:dyDescent="0.2">
      <c r="A996" s="347">
        <f t="shared" ca="1" si="441"/>
        <v>1E-4</v>
      </c>
      <c r="B996" s="304">
        <f t="shared" ca="1" si="442"/>
        <v>51.333600000001539</v>
      </c>
      <c r="D996" s="306">
        <f t="shared" ca="1" si="443"/>
        <v>-0.65464480854932894</v>
      </c>
      <c r="E996" s="307">
        <f t="shared" ca="1" si="444"/>
        <v>0.17157402972973834</v>
      </c>
      <c r="F996" s="304">
        <f t="shared" ca="1" si="445"/>
        <v>0.67675510566104247</v>
      </c>
      <c r="G996" s="306">
        <f t="shared" ca="1" si="446"/>
        <v>8.2780619317975113</v>
      </c>
      <c r="H996" s="307">
        <f t="shared" ca="1" si="447"/>
        <v>-126.21917889272515</v>
      </c>
      <c r="I996" s="304">
        <f t="shared" ca="1" si="448"/>
        <v>126.49034520349934</v>
      </c>
      <c r="J996" s="306">
        <f t="shared" ca="1" si="449"/>
        <v>1912.6142538122574</v>
      </c>
      <c r="K996" s="307">
        <f t="shared" ca="1" si="450"/>
        <v>-4.4509062076524994</v>
      </c>
      <c r="L996" s="304">
        <f t="shared" ca="1" si="435"/>
        <v>1912.6194327288131</v>
      </c>
      <c r="M996" s="306">
        <f t="shared" ca="1" si="451"/>
        <v>-1.5053053012293376</v>
      </c>
      <c r="N996" s="304">
        <f t="shared" ca="1" si="452"/>
        <v>-86.247640639110102</v>
      </c>
      <c r="P996" s="310">
        <f t="shared" ca="1" si="453"/>
        <v>23</v>
      </c>
      <c r="Q996" s="304">
        <f t="shared" ca="1" si="454"/>
        <v>0</v>
      </c>
      <c r="R996" s="306">
        <f t="shared" ca="1" si="455"/>
        <v>0</v>
      </c>
      <c r="S996" s="307">
        <f t="shared" ca="1" si="456"/>
        <v>4.2939999999999809</v>
      </c>
      <c r="T996" s="304">
        <f t="shared" ca="1" si="436"/>
        <v>42.124139999999812</v>
      </c>
      <c r="U996" s="311">
        <f t="shared" ca="1" si="437"/>
        <v>0</v>
      </c>
      <c r="V996" s="306">
        <f t="shared" ca="1" si="438"/>
        <v>1.2255453573771644</v>
      </c>
      <c r="W996" s="304">
        <f t="shared" ca="1" si="439"/>
        <v>42.953001293828599</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-0.21404925881724957</v>
      </c>
      <c r="AH996" s="304">
        <f t="shared" ca="1" si="463"/>
        <v>-10.003018541237228</v>
      </c>
    </row>
    <row r="997" spans="1:34" x14ac:dyDescent="0.2">
      <c r="A997" s="347">
        <f t="shared" ca="1" si="441"/>
        <v>1E-4</v>
      </c>
      <c r="B997" s="304">
        <f t="shared" ca="1" si="442"/>
        <v>51.333700000001542</v>
      </c>
      <c r="D997" s="306">
        <f t="shared" ca="1" si="443"/>
        <v>-0.65464034703723717</v>
      </c>
      <c r="E997" s="307">
        <f t="shared" ca="1" si="444"/>
        <v>0.17158358246864402</v>
      </c>
      <c r="F997" s="304">
        <f t="shared" ca="1" si="445"/>
        <v>0.67675321184447157</v>
      </c>
      <c r="G997" s="306">
        <f t="shared" ca="1" si="446"/>
        <v>8.277996467762808</v>
      </c>
      <c r="H997" s="307">
        <f t="shared" ca="1" si="447"/>
        <v>-126.21916173436691</v>
      </c>
      <c r="I997" s="304">
        <f t="shared" ca="1" si="448"/>
        <v>126.49032379769831</v>
      </c>
      <c r="J997" s="306">
        <f t="shared" ca="1" si="449"/>
        <v>1912.6142538122574</v>
      </c>
      <c r="K997" s="307">
        <f t="shared" ca="1" si="450"/>
        <v>-4.4635281246838536</v>
      </c>
      <c r="L997" s="304">
        <f t="shared" ca="1" si="435"/>
        <v>1912.6194621432508</v>
      </c>
      <c r="M997" s="306">
        <f t="shared" ca="1" si="451"/>
        <v>-1.5053058087842044</v>
      </c>
      <c r="N997" s="304">
        <f t="shared" ca="1" si="452"/>
        <v>-86.247669719861833</v>
      </c>
      <c r="P997" s="310">
        <f t="shared" ca="1" si="453"/>
        <v>23</v>
      </c>
      <c r="Q997" s="304">
        <f t="shared" ca="1" si="454"/>
        <v>0</v>
      </c>
      <c r="R997" s="306">
        <f t="shared" ca="1" si="455"/>
        <v>0</v>
      </c>
      <c r="S997" s="307">
        <f t="shared" ca="1" si="456"/>
        <v>4.2939999999999809</v>
      </c>
      <c r="T997" s="304">
        <f t="shared" ca="1" si="436"/>
        <v>42.124139999999812</v>
      </c>
      <c r="U997" s="311">
        <f t="shared" ca="1" si="437"/>
        <v>0</v>
      </c>
      <c r="V997" s="306">
        <f t="shared" ca="1" si="438"/>
        <v>1.2255469042513993</v>
      </c>
      <c r="W997" s="304">
        <f t="shared" ca="1" si="439"/>
        <v>42.953040971006146</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-0.21405817323789833</v>
      </c>
      <c r="AH997" s="304">
        <f t="shared" ca="1" si="463"/>
        <v>-10.003027781515787</v>
      </c>
    </row>
    <row r="998" spans="1:34" x14ac:dyDescent="0.2">
      <c r="A998" s="347">
        <f t="shared" ca="1" si="441"/>
        <v>1E-4</v>
      </c>
      <c r="B998" s="304">
        <f t="shared" ca="1" si="442"/>
        <v>51.333800000001546</v>
      </c>
      <c r="D998" s="306">
        <f t="shared" ca="1" si="443"/>
        <v>-0.65463588554514862</v>
      </c>
      <c r="E998" s="307">
        <f t="shared" ca="1" si="444"/>
        <v>0.17159313506862617</v>
      </c>
      <c r="F998" s="304">
        <f t="shared" ca="1" si="445"/>
        <v>0.67675131817098122</v>
      </c>
      <c r="G998" s="306">
        <f t="shared" ca="1" si="446"/>
        <v>8.2779310041742526</v>
      </c>
      <c r="H998" s="307">
        <f t="shared" ca="1" si="447"/>
        <v>-126.21914457505341</v>
      </c>
      <c r="I998" s="304">
        <f t="shared" ca="1" si="448"/>
        <v>126.49030239100587</v>
      </c>
      <c r="J998" s="306">
        <f t="shared" ca="1" si="449"/>
        <v>1912.6142538122574</v>
      </c>
      <c r="K998" s="307">
        <f t="shared" ca="1" si="450"/>
        <v>-4.4761500399993244</v>
      </c>
      <c r="L998" s="304">
        <f t="shared" ca="1" si="435"/>
        <v>1912.6194916409795</v>
      </c>
      <c r="M998" s="306">
        <f t="shared" ca="1" si="451"/>
        <v>-1.5053063163352292</v>
      </c>
      <c r="N998" s="304">
        <f t="shared" ca="1" si="452"/>
        <v>-86.247698800393437</v>
      </c>
      <c r="P998" s="310">
        <f t="shared" ca="1" si="453"/>
        <v>23</v>
      </c>
      <c r="Q998" s="304">
        <f t="shared" ca="1" si="454"/>
        <v>0</v>
      </c>
      <c r="R998" s="306">
        <f t="shared" ca="1" si="455"/>
        <v>0</v>
      </c>
      <c r="S998" s="307">
        <f t="shared" ca="1" si="456"/>
        <v>4.2939999999999809</v>
      </c>
      <c r="T998" s="304">
        <f t="shared" ca="1" si="436"/>
        <v>42.124139999999812</v>
      </c>
      <c r="U998" s="311">
        <f t="shared" ca="1" si="437"/>
        <v>0</v>
      </c>
      <c r="V998" s="306">
        <f t="shared" ca="1" si="438"/>
        <v>1.2255484511273766</v>
      </c>
      <c r="W998" s="304">
        <f t="shared" ca="1" si="439"/>
        <v>42.95308064760512</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-0.21406708752879666</v>
      </c>
      <c r="AH998" s="304">
        <f t="shared" ca="1" si="463"/>
        <v>-10.003037021659603</v>
      </c>
    </row>
    <row r="999" spans="1:34" x14ac:dyDescent="0.2">
      <c r="A999" s="347">
        <f t="shared" ca="1" si="441"/>
        <v>1E-4</v>
      </c>
      <c r="B999" s="304">
        <f t="shared" ca="1" si="442"/>
        <v>51.333900000001549</v>
      </c>
      <c r="D999" s="306">
        <f t="shared" ca="1" si="443"/>
        <v>-0.65463142407306363</v>
      </c>
      <c r="E999" s="307">
        <f t="shared" ca="1" si="444"/>
        <v>0.171602687529683</v>
      </c>
      <c r="F999" s="304">
        <f t="shared" ca="1" si="445"/>
        <v>0.67674942464056609</v>
      </c>
      <c r="G999" s="306">
        <f t="shared" ca="1" si="446"/>
        <v>8.2778655410318454</v>
      </c>
      <c r="H999" s="307">
        <f t="shared" ca="1" si="447"/>
        <v>-126.21912741478465</v>
      </c>
      <c r="I999" s="304">
        <f t="shared" ca="1" si="448"/>
        <v>126.49028098342198</v>
      </c>
      <c r="J999" s="306">
        <f t="shared" ca="1" si="449"/>
        <v>1912.6142538122574</v>
      </c>
      <c r="K999" s="307">
        <f t="shared" ca="1" si="450"/>
        <v>-4.4887719535988166</v>
      </c>
      <c r="L999" s="304">
        <f t="shared" ca="1" si="435"/>
        <v>1912.6195212219993</v>
      </c>
      <c r="M999" s="306">
        <f t="shared" ca="1" si="451"/>
        <v>-1.5053068238824121</v>
      </c>
      <c r="N999" s="304">
        <f t="shared" ca="1" si="452"/>
        <v>-86.247727880704929</v>
      </c>
      <c r="P999" s="310">
        <f t="shared" ca="1" si="453"/>
        <v>23</v>
      </c>
      <c r="Q999" s="304">
        <f t="shared" ca="1" si="454"/>
        <v>0</v>
      </c>
      <c r="R999" s="306">
        <f t="shared" ca="1" si="455"/>
        <v>0</v>
      </c>
      <c r="S999" s="307">
        <f t="shared" ca="1" si="456"/>
        <v>4.2939999999999809</v>
      </c>
      <c r="T999" s="304">
        <f t="shared" ca="1" si="436"/>
        <v>42.124139999999812</v>
      </c>
      <c r="U999" s="311">
        <f t="shared" ca="1" si="437"/>
        <v>0</v>
      </c>
      <c r="V999" s="306">
        <f t="shared" ca="1" si="438"/>
        <v>1.2255499980050968</v>
      </c>
      <c r="W999" s="304">
        <f t="shared" ca="1" si="439"/>
        <v>42.953120323625512</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-0.21407600168993923</v>
      </c>
      <c r="AH999" s="304">
        <f t="shared" ca="1" si="463"/>
        <v>-10.003046261668679</v>
      </c>
    </row>
    <row r="1000" spans="1:34" x14ac:dyDescent="0.2">
      <c r="A1000" s="347">
        <f t="shared" ca="1" si="441"/>
        <v>1E-4</v>
      </c>
      <c r="B1000" s="304">
        <f t="shared" ca="1" si="442"/>
        <v>51.334000000001552</v>
      </c>
      <c r="D1000" s="306">
        <f t="shared" ca="1" si="443"/>
        <v>-0.6546269626209803</v>
      </c>
      <c r="E1000" s="307">
        <f t="shared" ca="1" si="444"/>
        <v>0.17161223985181628</v>
      </c>
      <c r="F1000" s="304">
        <f t="shared" ca="1" si="445"/>
        <v>0.67674753125321974</v>
      </c>
      <c r="G1000" s="306">
        <f t="shared" ca="1" si="446"/>
        <v>8.2778000783355825</v>
      </c>
      <c r="H1000" s="307">
        <f t="shared" ca="1" si="447"/>
        <v>-126.21911025356067</v>
      </c>
      <c r="I1000" s="304">
        <f t="shared" ca="1" si="448"/>
        <v>126.49025957494671</v>
      </c>
      <c r="J1000" s="306">
        <f t="shared" ca="1" si="449"/>
        <v>1912.6142538122574</v>
      </c>
      <c r="K1000" s="307">
        <f t="shared" ca="1" si="450"/>
        <v>-4.5013938654822336</v>
      </c>
      <c r="L1000" s="304">
        <f t="shared" ca="1" si="435"/>
        <v>1912.61955088631</v>
      </c>
      <c r="M1000" s="306">
        <f t="shared" ca="1" si="451"/>
        <v>-1.505307331425753</v>
      </c>
      <c r="N1000" s="304">
        <f t="shared" ca="1" si="452"/>
        <v>-86.247756960796281</v>
      </c>
      <c r="P1000" s="310">
        <f t="shared" ca="1" si="453"/>
        <v>23</v>
      </c>
      <c r="Q1000" s="304">
        <f t="shared" ca="1" si="454"/>
        <v>0</v>
      </c>
      <c r="R1000" s="306">
        <f t="shared" ca="1" si="455"/>
        <v>0</v>
      </c>
      <c r="S1000" s="307">
        <f t="shared" ca="1" si="456"/>
        <v>4.2939999999999809</v>
      </c>
      <c r="T1000" s="304">
        <f t="shared" ca="1" si="436"/>
        <v>42.124139999999812</v>
      </c>
      <c r="U1000" s="311">
        <f t="shared" ca="1" si="437"/>
        <v>0</v>
      </c>
      <c r="V1000" s="306">
        <f t="shared" ca="1" si="438"/>
        <v>1.2255515448845595</v>
      </c>
      <c r="W1000" s="304">
        <f t="shared" ca="1" si="439"/>
        <v>42.953159999067346</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-0.21408491572133315</v>
      </c>
      <c r="AH1000" s="304">
        <f t="shared" ca="1" si="463"/>
        <v>-10.003055501543015</v>
      </c>
    </row>
    <row r="1001" spans="1:34" x14ac:dyDescent="0.2">
      <c r="A1001" s="347">
        <f t="shared" ca="1" si="441"/>
        <v>1E-4</v>
      </c>
      <c r="B1001" s="304">
        <f t="shared" ca="1" si="442"/>
        <v>51.334100000001555</v>
      </c>
      <c r="D1001" s="306">
        <f t="shared" ca="1" si="443"/>
        <v>-0.65462250118890142</v>
      </c>
      <c r="E1001" s="307">
        <f t="shared" ca="1" si="444"/>
        <v>0.17162179203502781</v>
      </c>
      <c r="F1001" s="304">
        <f t="shared" ca="1" si="445"/>
        <v>0.67674563800894028</v>
      </c>
      <c r="G1001" s="306">
        <f t="shared" ca="1" si="446"/>
        <v>8.2777346160854641</v>
      </c>
      <c r="H1001" s="307">
        <f t="shared" ca="1" si="447"/>
        <v>-126.21909309138147</v>
      </c>
      <c r="I1001" s="304">
        <f t="shared" ca="1" si="448"/>
        <v>126.49023816558004</v>
      </c>
      <c r="J1001" s="306">
        <f t="shared" ca="1" si="449"/>
        <v>1912.6142538122574</v>
      </c>
      <c r="K1001" s="307">
        <f t="shared" ca="1" si="450"/>
        <v>-4.5140157756494803</v>
      </c>
      <c r="L1001" s="304">
        <f t="shared" ca="1" si="435"/>
        <v>1912.6195806339119</v>
      </c>
      <c r="M1001" s="306">
        <f t="shared" ca="1" si="451"/>
        <v>-1.5053078389652519</v>
      </c>
      <c r="N1001" s="304">
        <f t="shared" ca="1" si="452"/>
        <v>-86.247786040667506</v>
      </c>
      <c r="P1001" s="310">
        <f t="shared" ca="1" si="453"/>
        <v>23</v>
      </c>
      <c r="Q1001" s="304">
        <f t="shared" ca="1" si="454"/>
        <v>0</v>
      </c>
      <c r="R1001" s="306">
        <f t="shared" ca="1" si="455"/>
        <v>0</v>
      </c>
      <c r="S1001" s="307">
        <f t="shared" ca="1" si="456"/>
        <v>4.2939999999999809</v>
      </c>
      <c r="T1001" s="304">
        <f t="shared" ca="1" si="436"/>
        <v>42.124139999999812</v>
      </c>
      <c r="U1001" s="311">
        <f t="shared" ca="1" si="437"/>
        <v>0</v>
      </c>
      <c r="V1001" s="306">
        <f t="shared" ca="1" si="438"/>
        <v>1.2255530917657651</v>
      </c>
      <c r="W1001" s="304">
        <f t="shared" ca="1" si="439"/>
        <v>42.953199673930634</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-0.21409382962297485</v>
      </c>
      <c r="AH1001" s="304">
        <f t="shared" ca="1" si="463"/>
        <v>-10.003064741282612</v>
      </c>
    </row>
    <row r="1002" spans="1:34" x14ac:dyDescent="0.2">
      <c r="A1002" s="347">
        <f t="shared" ca="1" si="441"/>
        <v>1E-4</v>
      </c>
      <c r="B1002" s="304">
        <f t="shared" ca="1" si="442"/>
        <v>51.334200000001559</v>
      </c>
      <c r="D1002" s="306">
        <f t="shared" ca="1" si="443"/>
        <v>-0.65461803977682731</v>
      </c>
      <c r="E1002" s="307">
        <f t="shared" ca="1" si="444"/>
        <v>0.17163134407932112</v>
      </c>
      <c r="F1002" s="304">
        <f t="shared" ca="1" si="445"/>
        <v>0.67674374490772371</v>
      </c>
      <c r="G1002" s="306">
        <f t="shared" ca="1" si="446"/>
        <v>8.2776691542814866</v>
      </c>
      <c r="H1002" s="307">
        <f t="shared" ca="1" si="447"/>
        <v>-126.21907592824707</v>
      </c>
      <c r="I1002" s="304">
        <f t="shared" ca="1" si="448"/>
        <v>126.490216755322</v>
      </c>
      <c r="J1002" s="306">
        <f t="shared" ca="1" si="449"/>
        <v>1912.6142538122574</v>
      </c>
      <c r="K1002" s="307">
        <f t="shared" ca="1" si="450"/>
        <v>-4.5266376841004616</v>
      </c>
      <c r="L1002" s="304">
        <f t="shared" ca="1" si="435"/>
        <v>1912.6196104648047</v>
      </c>
      <c r="M1002" s="306">
        <f t="shared" ca="1" si="451"/>
        <v>-1.5053083465009089</v>
      </c>
      <c r="N1002" s="304">
        <f t="shared" ca="1" si="452"/>
        <v>-86.247815120318606</v>
      </c>
      <c r="P1002" s="310">
        <f t="shared" ca="1" si="453"/>
        <v>23</v>
      </c>
      <c r="Q1002" s="304">
        <f t="shared" ca="1" si="454"/>
        <v>0</v>
      </c>
      <c r="R1002" s="306">
        <f t="shared" ca="1" si="455"/>
        <v>0</v>
      </c>
      <c r="S1002" s="307">
        <f t="shared" ca="1" si="456"/>
        <v>4.2939999999999809</v>
      </c>
      <c r="T1002" s="304">
        <f t="shared" ca="1" si="436"/>
        <v>42.124139999999812</v>
      </c>
      <c r="U1002" s="311">
        <f t="shared" ca="1" si="437"/>
        <v>0</v>
      </c>
      <c r="V1002" s="306">
        <f t="shared" ca="1" si="438"/>
        <v>1.2255546386487126</v>
      </c>
      <c r="W1002" s="304">
        <f t="shared" ca="1" si="439"/>
        <v>42.953239348215341</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-0.21410274339487323</v>
      </c>
      <c r="AH1002" s="304">
        <f t="shared" ca="1" si="463"/>
        <v>-10.003073980887477</v>
      </c>
    </row>
    <row r="1003" spans="1:34" x14ac:dyDescent="0.2">
      <c r="A1003" s="347">
        <f t="shared" ca="1" si="441"/>
        <v>1E-4</v>
      </c>
      <c r="B1003" s="304">
        <f t="shared" ca="1" si="442"/>
        <v>51.334300000001562</v>
      </c>
      <c r="D1003" s="306">
        <f t="shared" ca="1" si="443"/>
        <v>-0.65461357838475587</v>
      </c>
      <c r="E1003" s="307">
        <f t="shared" ca="1" si="444"/>
        <v>0.17164089598468912</v>
      </c>
      <c r="F1003" s="304">
        <f t="shared" ca="1" si="445"/>
        <v>0.67674185194956127</v>
      </c>
      <c r="G1003" s="306">
        <f t="shared" ca="1" si="446"/>
        <v>8.2776036929236483</v>
      </c>
      <c r="H1003" s="307">
        <f t="shared" ca="1" si="447"/>
        <v>-126.21905876415747</v>
      </c>
      <c r="I1003" s="304">
        <f t="shared" ca="1" si="448"/>
        <v>126.49019534417258</v>
      </c>
      <c r="J1003" s="306">
        <f t="shared" ca="1" si="449"/>
        <v>1912.6142538122574</v>
      </c>
      <c r="K1003" s="307">
        <f t="shared" ca="1" si="450"/>
        <v>-4.5392595908350817</v>
      </c>
      <c r="L1003" s="304">
        <f t="shared" ca="1" si="435"/>
        <v>1912.6196403789884</v>
      </c>
      <c r="M1003" s="306">
        <f t="shared" ca="1" si="451"/>
        <v>-1.505308854032724</v>
      </c>
      <c r="N1003" s="304">
        <f t="shared" ca="1" si="452"/>
        <v>-86.247844199749579</v>
      </c>
      <c r="P1003" s="310">
        <f t="shared" ca="1" si="453"/>
        <v>23</v>
      </c>
      <c r="Q1003" s="304">
        <f t="shared" ca="1" si="454"/>
        <v>0</v>
      </c>
      <c r="R1003" s="306">
        <f t="shared" ca="1" si="455"/>
        <v>0</v>
      </c>
      <c r="S1003" s="307">
        <f t="shared" ca="1" si="456"/>
        <v>4.2939999999999809</v>
      </c>
      <c r="T1003" s="304">
        <f t="shared" ca="1" si="436"/>
        <v>42.124139999999812</v>
      </c>
      <c r="U1003" s="311">
        <f t="shared" ca="1" si="437"/>
        <v>0</v>
      </c>
      <c r="V1003" s="306">
        <f ca="1">Rho_moyen*(20000-Alt_rampe-pos_z)/(20000+Alt_rampe+pos_z)</f>
        <v>1.225556185533403</v>
      </c>
      <c r="W1003" s="304">
        <f t="shared" ca="1" si="439"/>
        <v>42.953279021921503</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-0.21411165703701585</v>
      </c>
      <c r="AH1003" s="304">
        <f t="shared" ca="1" si="463"/>
        <v>-10.003083220357599</v>
      </c>
    </row>
    <row r="1004" spans="1:34" x14ac:dyDescent="0.2">
      <c r="A1004" s="348">
        <f t="shared" ca="1" si="441"/>
        <v>1E-4</v>
      </c>
      <c r="B1004" s="305">
        <f t="shared" ca="1" si="442"/>
        <v>51.334400000001565</v>
      </c>
      <c r="D1004" s="308">
        <f t="shared" ca="1" si="443"/>
        <v>-0.65460911701268987</v>
      </c>
      <c r="E1004" s="309">
        <f t="shared" ca="1" si="444"/>
        <v>0.17165044775114247</v>
      </c>
      <c r="F1004" s="305">
        <f t="shared" ca="1" si="445"/>
        <v>0.67673995913445306</v>
      </c>
      <c r="G1004" s="308">
        <f t="shared" ca="1" si="446"/>
        <v>8.2775382320119473</v>
      </c>
      <c r="H1004" s="309">
        <f t="shared" ca="1" si="447"/>
        <v>-126.21904159911269</v>
      </c>
      <c r="I1004" s="305">
        <f t="shared" ca="1" si="448"/>
        <v>126.49017393213181</v>
      </c>
      <c r="J1004" s="308">
        <f t="shared" ca="1" si="449"/>
        <v>1912.6142538122574</v>
      </c>
      <c r="K1004" s="309">
        <f t="shared" ca="1" si="450"/>
        <v>-4.5518814958532454</v>
      </c>
      <c r="L1004" s="305">
        <f t="shared" ca="1" si="435"/>
        <v>1912.6196703764631</v>
      </c>
      <c r="M1004" s="308">
        <f t="shared" ca="1" si="451"/>
        <v>-1.5053093615606974</v>
      </c>
      <c r="N1004" s="305">
        <f t="shared" ca="1" si="452"/>
        <v>-86.247873278960441</v>
      </c>
      <c r="P1004" s="312">
        <f t="shared" ca="1" si="453"/>
        <v>23</v>
      </c>
      <c r="Q1004" s="305">
        <f t="shared" ca="1" si="454"/>
        <v>0</v>
      </c>
      <c r="R1004" s="308">
        <f t="shared" ca="1" si="455"/>
        <v>0</v>
      </c>
      <c r="S1004" s="309">
        <f t="shared" ca="1" si="456"/>
        <v>4.2939999999999809</v>
      </c>
      <c r="T1004" s="305">
        <f t="shared" ca="1" si="436"/>
        <v>42.124139999999812</v>
      </c>
      <c r="U1004" s="313">
        <f t="shared" ca="1" si="437"/>
        <v>0</v>
      </c>
      <c r="V1004" s="308">
        <f t="shared" ca="1" si="438"/>
        <v>1.2255577324198361</v>
      </c>
      <c r="W1004" s="305">
        <f ca="1">1/2*Rho*Sref*Cx*vit_xz^2</f>
        <v>42.953318695049127</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-0.21412057054941513</v>
      </c>
      <c r="AH1004" s="305">
        <f t="shared" ca="1" si="463"/>
        <v>-10.003092459692988</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598" t="s">
        <v>281</v>
      </c>
      <c r="D2" s="598"/>
      <c r="M2" s="75"/>
    </row>
    <row r="3" spans="1:13" ht="12.75" customHeight="1" x14ac:dyDescent="0.2">
      <c r="A3" s="56"/>
      <c r="B3" s="2"/>
      <c r="C3" s="598"/>
      <c r="D3" s="598"/>
      <c r="M3" s="75"/>
    </row>
    <row r="4" spans="1:13" x14ac:dyDescent="0.2">
      <c r="A4" s="56"/>
      <c r="B4" s="2"/>
      <c r="C4" s="603" t="str">
        <f>IF(Lang="Français","Abaques de performance",IF(Lang="English","Performance charts",""))</f>
        <v>Abaques de performance</v>
      </c>
      <c r="D4" s="603"/>
      <c r="M4" s="75"/>
    </row>
    <row r="5" spans="1:13" x14ac:dyDescent="0.2">
      <c r="A5" s="56"/>
      <c r="B5" s="2"/>
      <c r="C5" s="603" t="str">
        <f>IF(Lang="Français","Calcul analytique simple",IF(Lang="English","Analytical computation",""))</f>
        <v>Calcul analytique simple</v>
      </c>
      <c r="D5" s="603"/>
      <c r="M5" s="75"/>
    </row>
    <row r="6" spans="1:13" x14ac:dyDescent="0.2">
      <c r="A6" s="56"/>
      <c r="B6" s="87"/>
      <c r="C6" s="1"/>
      <c r="D6" s="1"/>
      <c r="M6" s="75"/>
    </row>
    <row r="7" spans="1:13" x14ac:dyDescent="0.2">
      <c r="A7" s="59"/>
      <c r="B7" s="6"/>
      <c r="C7" s="599" t="str">
        <f>IF(Lang="Français","Fusée",IF(Lang="English","Rocket",""))</f>
        <v>Fusée</v>
      </c>
      <c r="D7" s="599"/>
      <c r="M7" s="75"/>
    </row>
    <row r="8" spans="1:13" ht="15.75" x14ac:dyDescent="0.25">
      <c r="A8" s="59"/>
      <c r="B8" s="140" t="str">
        <f>IF(Lang="Français","Nom",IF(Lang="English","Name",""))</f>
        <v>Nom</v>
      </c>
      <c r="C8" s="600" t="str">
        <f>Nom</f>
        <v>SP02_BETA</v>
      </c>
      <c r="D8" s="600"/>
      <c r="M8" s="75"/>
    </row>
    <row r="9" spans="1:13" ht="15.75" x14ac:dyDescent="0.25">
      <c r="A9" s="59"/>
      <c r="B9" s="140" t="s">
        <v>4</v>
      </c>
      <c r="C9" s="600" t="str">
        <f>Club</f>
        <v>L'AéroIPSA</v>
      </c>
      <c r="D9" s="600"/>
      <c r="M9" s="75"/>
    </row>
    <row r="10" spans="1:13" ht="15.75" x14ac:dyDescent="0.25">
      <c r="A10" s="59"/>
      <c r="B10" s="140" t="s">
        <v>563</v>
      </c>
      <c r="C10" s="666" t="str">
        <f>Matricule</f>
        <v>FX0</v>
      </c>
      <c r="D10" s="667"/>
      <c r="M10" s="75"/>
    </row>
    <row r="11" spans="1:13" x14ac:dyDescent="0.2">
      <c r="A11" s="59"/>
      <c r="B11" s="140" t="str">
        <f>IF(Lang="Français","Masse sans propu",IF(Lang="English","Mass without M",""))</f>
        <v>Masse sans propu</v>
      </c>
      <c r="C11" s="662">
        <f>MasseSans</f>
        <v>3.6440000000000001</v>
      </c>
      <c r="D11" s="662"/>
      <c r="M11" s="75"/>
    </row>
    <row r="12" spans="1:13" x14ac:dyDescent="0.2">
      <c r="A12" s="59"/>
      <c r="B12" s="140" t="str">
        <f>IF(Lang="Français","Masse totale",IF(Lang="English","Total mass",""))</f>
        <v>Masse totale</v>
      </c>
      <c r="C12" s="665" t="str">
        <f ca="1">MassePlein &amp; " kg ±" &amp; MasseSans &amp; " kg"</f>
        <v>5,276 kg ±3,644 kg</v>
      </c>
      <c r="D12" s="665"/>
      <c r="M12" s="75"/>
    </row>
    <row r="13" spans="1:13" x14ac:dyDescent="0.2">
      <c r="A13" s="59"/>
      <c r="B13" s="227" t="str">
        <f>IF(Lang="Français","Propulseur",IF(Lang="English","Motor",""))</f>
        <v>Propulseur</v>
      </c>
      <c r="C13" s="628" t="str">
        <f>Propu</f>
        <v>Pro54-5G WT</v>
      </c>
      <c r="D13" s="629"/>
      <c r="M13" s="75"/>
    </row>
    <row r="14" spans="1:13" x14ac:dyDescent="0.2">
      <c r="A14" s="59"/>
      <c r="B14" s="1"/>
      <c r="C14" s="1"/>
      <c r="D14" s="1"/>
      <c r="M14" s="75"/>
    </row>
    <row r="15" spans="1:13" x14ac:dyDescent="0.2">
      <c r="A15" s="74"/>
      <c r="C15" s="599" t="str">
        <f>IF(Lang="Français","Traînée Aérdynamique",IF(Lang="English","Drag",""))</f>
        <v>Traînée Aérdynamique</v>
      </c>
      <c r="D15" s="599"/>
      <c r="M15" s="75"/>
    </row>
    <row r="16" spans="1:13" x14ac:dyDescent="0.2">
      <c r="A16" s="74"/>
      <c r="B16" s="139" t="str">
        <f>IF(Lang="Français","Diamètre Ø",IF(Lang="English","Diameter Ø",""))</f>
        <v>Diamètre Ø</v>
      </c>
      <c r="C16" s="663">
        <f>D_ref</f>
        <v>84</v>
      </c>
      <c r="D16" s="663"/>
      <c r="M16" s="75"/>
    </row>
    <row r="17" spans="1:13" x14ac:dyDescent="0.2">
      <c r="A17" s="74"/>
      <c r="B17" s="140" t="s">
        <v>5</v>
      </c>
      <c r="C17" s="664">
        <f>Cx</f>
        <v>0.6</v>
      </c>
      <c r="D17" s="664"/>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54</v>
      </c>
      <c r="C43" s="403">
        <f t="shared" ref="C43:C69" ca="1" si="1">1/2*Rho_moyen*PI()*D_var^2/4*Cx/10^6</f>
        <v>8.4165623384160752E-4</v>
      </c>
      <c r="D43" s="400">
        <f ca="1">MpropuPlein+0*MasseSans</f>
        <v>1.6319999999999999</v>
      </c>
      <c r="E43" s="400">
        <f t="shared" ref="E43:E69" ca="1" si="2">m_var - 0.5*m_poudre</f>
        <v>1.141</v>
      </c>
      <c r="F43" s="400">
        <f t="shared" ref="F43:F69" ca="1" si="3">m_var - m_poudre</f>
        <v>0.65</v>
      </c>
      <c r="G43" s="407">
        <f t="shared" ref="G43:G69" ca="1" si="4">MAX(0, (I_total/Temps_fin_propu)/m_prop-g)</f>
        <v>1020.3714198071864</v>
      </c>
      <c r="H43" s="406">
        <f t="shared" ref="H43:H69" ca="1" si="5">Q_var/m_prop</f>
        <v>7.3764788242033962E-4</v>
      </c>
      <c r="I43" s="403">
        <f t="shared" ref="I43:I69" ca="1" si="6">Q_var/m_bal</f>
        <v>1.2948557443717037E-3</v>
      </c>
      <c r="J43" s="403">
        <f t="shared" ref="J43:J69" ca="1" si="7">1/(2*b_prop)*LN(  ((EXP(2*SQRT(a_prop*b_prop)*Temps_fin_propu)+1)^2)  /  (((1+1)^2)*EXP(2*SQRT(a_prop*b_prop)*Temps_fin_propu)))</f>
        <v>1128.923841116238</v>
      </c>
      <c r="K43" s="410">
        <f t="shared" ref="K43:K69" ca="1" si="8">SQRT(a_prop/b_prop)  *  (EXP(2*SQRT(a_prop*b_prop)*Temps_fin_propu)-1)/(EXP(2*SQRT(a_prop*b_prop)*Temps_fin_propu)+1)</f>
        <v>1059.1052405465541</v>
      </c>
      <c r="L43" s="413">
        <f t="shared" ref="L43:L69" ca="1" si="9">alt_prop + 1/(2*b_bal) * LN(1+b_bal/g*V_prop^2)</f>
        <v>3061.3138476180256</v>
      </c>
      <c r="M43" s="416">
        <f t="shared" ref="M43:M69" ca="1" si="10">Temps_fin_propu + ATAN(SQRT(b_bal/g)*V_prop)/SQRT(b_bal*g)</f>
        <v>14.909619717772436</v>
      </c>
    </row>
    <row r="44" spans="1:13" x14ac:dyDescent="0.2">
      <c r="B44" s="426">
        <f t="shared" ca="1" si="0"/>
        <v>54</v>
      </c>
      <c r="C44" s="404">
        <f t="shared" ca="1" si="1"/>
        <v>8.4165623384160752E-4</v>
      </c>
      <c r="D44" s="401">
        <f ca="1">MpropuPlein+0.25*MasseSans</f>
        <v>2.5430000000000001</v>
      </c>
      <c r="E44" s="401">
        <f t="shared" ca="1" si="2"/>
        <v>2.052</v>
      </c>
      <c r="F44" s="401">
        <f t="shared" ca="1" si="3"/>
        <v>1.5610000000000004</v>
      </c>
      <c r="G44" s="408">
        <f t="shared" ca="1" si="4"/>
        <v>563.01504873294334</v>
      </c>
      <c r="H44" s="404">
        <f t="shared" ca="1" si="5"/>
        <v>4.1016385664795684E-4</v>
      </c>
      <c r="I44" s="404">
        <f t="shared" ca="1" si="6"/>
        <v>5.3917760015477728E-4</v>
      </c>
      <c r="J44" s="404">
        <f t="shared" ca="1" si="7"/>
        <v>736.48306571575006</v>
      </c>
      <c r="K44" s="411">
        <f t="shared" ca="1" si="8"/>
        <v>788.95700221347875</v>
      </c>
      <c r="L44" s="414">
        <f t="shared" ca="1" si="9"/>
        <v>4039.0747245568814</v>
      </c>
      <c r="M44" s="417">
        <f t="shared" ca="1" si="10"/>
        <v>20.970010017978904</v>
      </c>
    </row>
    <row r="45" spans="1:13" x14ac:dyDescent="0.2">
      <c r="B45" s="426">
        <f t="shared" ca="1" si="0"/>
        <v>54</v>
      </c>
      <c r="C45" s="404">
        <f t="shared" ca="1" si="1"/>
        <v>8.4165623384160752E-4</v>
      </c>
      <c r="D45" s="401">
        <f ca="1">MpropuPlein+0.5*MasseSans</f>
        <v>3.4539999999999997</v>
      </c>
      <c r="E45" s="401">
        <f t="shared" ca="1" si="2"/>
        <v>2.9629999999999996</v>
      </c>
      <c r="F45" s="401">
        <f t="shared" ca="1" si="3"/>
        <v>2.472</v>
      </c>
      <c r="G45" s="408">
        <f t="shared" ca="1" si="4"/>
        <v>386.89502868714135</v>
      </c>
      <c r="H45" s="404">
        <f t="shared" ca="1" si="5"/>
        <v>2.8405542822868972E-4</v>
      </c>
      <c r="I45" s="404">
        <f t="shared" ca="1" si="6"/>
        <v>3.4047582275145938E-4</v>
      </c>
      <c r="J45" s="404">
        <f t="shared" ca="1" si="7"/>
        <v>531.75660869706269</v>
      </c>
      <c r="K45" s="411">
        <f t="shared" ca="1" si="8"/>
        <v>595.92744229122604</v>
      </c>
      <c r="L45" s="414">
        <f t="shared" ca="1" si="9"/>
        <v>4334.7849641214525</v>
      </c>
      <c r="M45" s="417">
        <f t="shared" ca="1" si="10"/>
        <v>24.078139507995889</v>
      </c>
    </row>
    <row r="46" spans="1:13" x14ac:dyDescent="0.2">
      <c r="B46" s="426">
        <f t="shared" ca="1" si="0"/>
        <v>54</v>
      </c>
      <c r="C46" s="404">
        <f t="shared" ca="1" si="1"/>
        <v>8.4165623384160752E-4</v>
      </c>
      <c r="D46" s="401">
        <f ca="1">MpropuPlein+0.75*MasseSans</f>
        <v>4.3650000000000002</v>
      </c>
      <c r="E46" s="401">
        <f t="shared" ca="1" si="2"/>
        <v>3.8740000000000001</v>
      </c>
      <c r="F46" s="401">
        <f t="shared" ca="1" si="3"/>
        <v>3.3830000000000005</v>
      </c>
      <c r="G46" s="408">
        <f t="shared" ca="1" si="4"/>
        <v>293.6068817759421</v>
      </c>
      <c r="H46" s="404">
        <f t="shared" ca="1" si="5"/>
        <v>2.1725767523015166E-4</v>
      </c>
      <c r="I46" s="404">
        <f t="shared" ca="1" si="6"/>
        <v>2.4878990063304977E-4</v>
      </c>
      <c r="J46" s="404">
        <f t="shared" ca="1" si="7"/>
        <v>411.83358134897236</v>
      </c>
      <c r="K46" s="411">
        <f t="shared" ca="1" si="8"/>
        <v>470.56499023450368</v>
      </c>
      <c r="L46" s="414">
        <f t="shared" ca="1" si="9"/>
        <v>4209.1014394322501</v>
      </c>
      <c r="M46" s="417">
        <f t="shared" ca="1" si="10"/>
        <v>25.412882540704768</v>
      </c>
    </row>
    <row r="47" spans="1:13" x14ac:dyDescent="0.2">
      <c r="B47" s="426">
        <f t="shared" ca="1" si="0"/>
        <v>54</v>
      </c>
      <c r="C47" s="404">
        <f t="shared" ca="1" si="1"/>
        <v>8.4165623384160752E-4</v>
      </c>
      <c r="D47" s="401">
        <f ca="1">MpropuPlein+1*MasseSans</f>
        <v>5.2759999999999998</v>
      </c>
      <c r="E47" s="401">
        <f t="shared" ca="1" si="2"/>
        <v>4.7850000000000001</v>
      </c>
      <c r="F47" s="401">
        <f t="shared" ca="1" si="3"/>
        <v>4.2939999999999996</v>
      </c>
      <c r="G47" s="408">
        <f t="shared" ca="1" si="4"/>
        <v>235.84036572622773</v>
      </c>
      <c r="H47" s="404">
        <f t="shared" ca="1" si="5"/>
        <v>1.7589471971611443E-4</v>
      </c>
      <c r="I47" s="404">
        <f t="shared" ca="1" si="6"/>
        <v>1.9600750671672278E-4</v>
      </c>
      <c r="J47" s="404">
        <f t="shared" ca="1" si="7"/>
        <v>334.1900765435405</v>
      </c>
      <c r="K47" s="411">
        <f t="shared" ca="1" si="8"/>
        <v>385.6394669763464</v>
      </c>
      <c r="L47" s="414">
        <f t="shared" ca="1" si="9"/>
        <v>3852.2395131093635</v>
      </c>
      <c r="M47" s="417">
        <f t="shared" ca="1" si="10"/>
        <v>25.533999469692844</v>
      </c>
    </row>
    <row r="48" spans="1:13" x14ac:dyDescent="0.2">
      <c r="B48" s="426">
        <f t="shared" ca="1" si="0"/>
        <v>54</v>
      </c>
      <c r="C48" s="404">
        <f t="shared" ca="1" si="1"/>
        <v>8.4165623384160752E-4</v>
      </c>
      <c r="D48" s="401">
        <f ca="1">MpropuPlein+1.25*MasseSans</f>
        <v>6.1869999999999994</v>
      </c>
      <c r="E48" s="401">
        <f t="shared" ca="1" si="2"/>
        <v>5.6959999999999997</v>
      </c>
      <c r="F48" s="401">
        <f t="shared" ca="1" si="3"/>
        <v>5.2049999999999992</v>
      </c>
      <c r="G48" s="408">
        <f t="shared" ca="1" si="4"/>
        <v>196.55183286516848</v>
      </c>
      <c r="H48" s="404">
        <f t="shared" ca="1" si="5"/>
        <v>1.4776268150309122E-4</v>
      </c>
      <c r="I48" s="404">
        <f t="shared" ca="1" si="6"/>
        <v>1.6170148584853172E-4</v>
      </c>
      <c r="J48" s="404">
        <f t="shared" ca="1" si="7"/>
        <v>280.13098550811986</v>
      </c>
      <c r="K48" s="411">
        <f t="shared" ca="1" si="8"/>
        <v>325.09311483297824</v>
      </c>
      <c r="L48" s="414">
        <f t="shared" ca="1" si="9"/>
        <v>3399.1676134885679</v>
      </c>
      <c r="M48" s="417">
        <f t="shared" ca="1" si="10"/>
        <v>24.859826167732436</v>
      </c>
    </row>
    <row r="49" spans="2:13" x14ac:dyDescent="0.2">
      <c r="B49" s="426">
        <f t="shared" ca="1" si="0"/>
        <v>54</v>
      </c>
      <c r="C49" s="404">
        <f t="shared" ca="1" si="1"/>
        <v>8.4165623384160752E-4</v>
      </c>
      <c r="D49" s="401">
        <f ca="1">MpropuPlein+1.5*MasseSans</f>
        <v>7.0979999999999999</v>
      </c>
      <c r="E49" s="401">
        <f t="shared" ca="1" si="2"/>
        <v>6.6070000000000002</v>
      </c>
      <c r="F49" s="401">
        <f t="shared" ca="1" si="3"/>
        <v>6.1159999999999997</v>
      </c>
      <c r="G49" s="408">
        <f t="shared" ca="1" si="4"/>
        <v>168.09782503405472</v>
      </c>
      <c r="H49" s="404">
        <f t="shared" ca="1" si="5"/>
        <v>1.2738856271251816E-4</v>
      </c>
      <c r="I49" s="404">
        <f t="shared" ca="1" si="6"/>
        <v>1.3761547315919024E-4</v>
      </c>
      <c r="J49" s="404">
        <f t="shared" ca="1" si="7"/>
        <v>240.43658737845553</v>
      </c>
      <c r="K49" s="411">
        <f t="shared" ca="1" si="8"/>
        <v>280.01371183913739</v>
      </c>
      <c r="L49" s="414">
        <f t="shared" ca="1" si="9"/>
        <v>2935.9697139702976</v>
      </c>
      <c r="M49" s="417">
        <f t="shared" ca="1" si="10"/>
        <v>23.723464580294081</v>
      </c>
    </row>
    <row r="50" spans="2:13" x14ac:dyDescent="0.2">
      <c r="B50" s="426">
        <f t="shared" ca="1" si="0"/>
        <v>54</v>
      </c>
      <c r="C50" s="404">
        <f t="shared" ca="1" si="1"/>
        <v>8.4165623384160752E-4</v>
      </c>
      <c r="D50" s="401">
        <f ca="1">MpropuPlein+1.75*MasseSans</f>
        <v>8.0090000000000003</v>
      </c>
      <c r="E50" s="401">
        <f t="shared" ca="1" si="2"/>
        <v>7.5180000000000007</v>
      </c>
      <c r="F50" s="401">
        <f t="shared" ca="1" si="3"/>
        <v>7.0270000000000001</v>
      </c>
      <c r="G50" s="408">
        <f t="shared" ca="1" si="4"/>
        <v>146.53969406757111</v>
      </c>
      <c r="H50" s="404">
        <f t="shared" ca="1" si="5"/>
        <v>1.1195214602841281E-4</v>
      </c>
      <c r="I50" s="404">
        <f t="shared" ca="1" si="6"/>
        <v>1.1977461702598655E-4</v>
      </c>
      <c r="J50" s="404">
        <f t="shared" ca="1" si="7"/>
        <v>210.09747612798674</v>
      </c>
      <c r="K50" s="411">
        <f t="shared" ca="1" si="8"/>
        <v>245.25371064761126</v>
      </c>
      <c r="L50" s="414">
        <f t="shared" ca="1" si="9"/>
        <v>2508.8147583482805</v>
      </c>
      <c r="M50" s="417">
        <f t="shared" ca="1" si="10"/>
        <v>22.369871561452154</v>
      </c>
    </row>
    <row r="51" spans="2:13" x14ac:dyDescent="0.2">
      <c r="B51" s="427">
        <f t="shared" ca="1" si="0"/>
        <v>54</v>
      </c>
      <c r="C51" s="405">
        <f t="shared" ca="1" si="1"/>
        <v>8.4165623384160752E-4</v>
      </c>
      <c r="D51" s="402">
        <f ca="1">MpropuPlein+2*MasseSans</f>
        <v>8.92</v>
      </c>
      <c r="E51" s="402">
        <f t="shared" ca="1" si="2"/>
        <v>8.4290000000000003</v>
      </c>
      <c r="F51" s="402">
        <f t="shared" ca="1" si="3"/>
        <v>7.9379999999999997</v>
      </c>
      <c r="G51" s="409">
        <f t="shared" ca="1" si="4"/>
        <v>129.64153636255779</v>
      </c>
      <c r="H51" s="405">
        <f t="shared" ca="1" si="5"/>
        <v>9.9852442026528355E-5</v>
      </c>
      <c r="I51" s="405">
        <f t="shared" ca="1" si="6"/>
        <v>1.0602875205865553E-4</v>
      </c>
      <c r="J51" s="405">
        <f t="shared" ca="1" si="7"/>
        <v>186.17549201178954</v>
      </c>
      <c r="K51" s="412">
        <f t="shared" ca="1" si="8"/>
        <v>217.68277276529602</v>
      </c>
      <c r="L51" s="415">
        <f t="shared" ca="1" si="9"/>
        <v>2136.2919845870179</v>
      </c>
      <c r="M51" s="418">
        <f t="shared" ca="1" si="10"/>
        <v>20.959823120754152</v>
      </c>
    </row>
    <row r="52" spans="2:13" x14ac:dyDescent="0.2">
      <c r="B52" s="425">
        <f t="shared" ref="B52:B60" si="11">D_ref</f>
        <v>84</v>
      </c>
      <c r="C52" s="403">
        <f t="shared" si="1"/>
        <v>2.0366002695426551E-3</v>
      </c>
      <c r="D52" s="400">
        <f ca="1">MpropuPlein+0*MasseSans</f>
        <v>1.6319999999999999</v>
      </c>
      <c r="E52" s="400">
        <f t="shared" ca="1" si="2"/>
        <v>1.141</v>
      </c>
      <c r="F52" s="400">
        <f t="shared" ca="1" si="3"/>
        <v>0.65</v>
      </c>
      <c r="G52" s="407">
        <f t="shared" ca="1" si="4"/>
        <v>1020.3714198071864</v>
      </c>
      <c r="H52" s="403">
        <f t="shared" ca="1" si="5"/>
        <v>1.7849257401776118E-3</v>
      </c>
      <c r="I52" s="403">
        <f t="shared" ca="1" si="6"/>
        <v>3.1332311839117771E-3</v>
      </c>
      <c r="J52" s="403">
        <f t="shared" ca="1" si="7"/>
        <v>902.67403115228308</v>
      </c>
      <c r="K52" s="410">
        <f t="shared" ca="1" si="8"/>
        <v>740.86080796867657</v>
      </c>
      <c r="L52" s="413">
        <f t="shared" ca="1" si="9"/>
        <v>1728.0553350004009</v>
      </c>
      <c r="M52" s="416">
        <f t="shared" ca="1" si="10"/>
        <v>10.229632033531692</v>
      </c>
    </row>
    <row r="53" spans="2:13" x14ac:dyDescent="0.2">
      <c r="B53" s="426">
        <f t="shared" si="11"/>
        <v>84</v>
      </c>
      <c r="C53" s="404">
        <f t="shared" si="1"/>
        <v>2.0366002695426551E-3</v>
      </c>
      <c r="D53" s="401">
        <f ca="1">MpropuPlein+0.25*MasseSans</f>
        <v>2.5430000000000001</v>
      </c>
      <c r="E53" s="401">
        <f t="shared" ca="1" si="2"/>
        <v>2.052</v>
      </c>
      <c r="F53" s="401">
        <f t="shared" ca="1" si="3"/>
        <v>1.5610000000000004</v>
      </c>
      <c r="G53" s="408">
        <f t="shared" ca="1" si="4"/>
        <v>563.01504873294334</v>
      </c>
      <c r="H53" s="404">
        <f t="shared" ca="1" si="5"/>
        <v>9.9249525806172274E-4</v>
      </c>
      <c r="I53" s="404">
        <f t="shared" ca="1" si="6"/>
        <v>1.3046766621029177E-3</v>
      </c>
      <c r="J53" s="404">
        <f t="shared" ca="1" si="7"/>
        <v>658.3776052977862</v>
      </c>
      <c r="K53" s="411">
        <f t="shared" ca="1" si="8"/>
        <v>643.21964851958478</v>
      </c>
      <c r="L53" s="414">
        <f t="shared" ca="1" si="9"/>
        <v>2201.2046673103928</v>
      </c>
      <c r="M53" s="417">
        <f t="shared" ca="1" si="10"/>
        <v>14.400138722808521</v>
      </c>
    </row>
    <row r="54" spans="2:13" x14ac:dyDescent="0.2">
      <c r="B54" s="426">
        <f t="shared" si="11"/>
        <v>84</v>
      </c>
      <c r="C54" s="404">
        <f t="shared" si="1"/>
        <v>2.0366002695426551E-3</v>
      </c>
      <c r="D54" s="401">
        <f ca="1">MpropuPlein+0.5*MasseSans</f>
        <v>3.4539999999999997</v>
      </c>
      <c r="E54" s="401">
        <f t="shared" ca="1" si="2"/>
        <v>2.9629999999999996</v>
      </c>
      <c r="F54" s="401">
        <f t="shared" ca="1" si="3"/>
        <v>2.472</v>
      </c>
      <c r="G54" s="408">
        <f t="shared" ca="1" si="4"/>
        <v>386.89502868714135</v>
      </c>
      <c r="H54" s="404">
        <f t="shared" ca="1" si="5"/>
        <v>6.8734399917065657E-4</v>
      </c>
      <c r="I54" s="404">
        <f t="shared" ca="1" si="6"/>
        <v>8.2386742295414853E-4</v>
      </c>
      <c r="J54" s="404">
        <f t="shared" ca="1" si="7"/>
        <v>499.38328989037757</v>
      </c>
      <c r="K54" s="411">
        <f t="shared" ca="1" si="8"/>
        <v>528.73808704301109</v>
      </c>
      <c r="L54" s="414">
        <f t="shared" ca="1" si="9"/>
        <v>2440.1041219711278</v>
      </c>
      <c r="M54" s="417">
        <f t="shared" ca="1" si="10"/>
        <v>16.90871942815555</v>
      </c>
    </row>
    <row r="55" spans="2:13" x14ac:dyDescent="0.2">
      <c r="B55" s="426">
        <f t="shared" si="11"/>
        <v>84</v>
      </c>
      <c r="C55" s="404">
        <f t="shared" si="1"/>
        <v>2.0366002695426551E-3</v>
      </c>
      <c r="D55" s="401">
        <f ca="1">MpropuPlein+0.75*MasseSans</f>
        <v>4.3650000000000002</v>
      </c>
      <c r="E55" s="401">
        <f t="shared" ca="1" si="2"/>
        <v>3.8740000000000001</v>
      </c>
      <c r="F55" s="401">
        <f t="shared" ca="1" si="3"/>
        <v>3.3830000000000005</v>
      </c>
      <c r="G55" s="408">
        <f t="shared" ca="1" si="4"/>
        <v>293.6068817759421</v>
      </c>
      <c r="H55" s="404">
        <f t="shared" ca="1" si="5"/>
        <v>5.2570993018653974E-4</v>
      </c>
      <c r="I55" s="404">
        <f t="shared" ca="1" si="6"/>
        <v>6.0201012992688581E-4</v>
      </c>
      <c r="J55" s="404">
        <f t="shared" ca="1" si="7"/>
        <v>396.02753880209997</v>
      </c>
      <c r="K55" s="411">
        <f t="shared" ca="1" si="8"/>
        <v>436.13221462107282</v>
      </c>
      <c r="L55" s="414">
        <f t="shared" ca="1" si="9"/>
        <v>2505.1694999478705</v>
      </c>
      <c r="M55" s="417">
        <f t="shared" ca="1" si="10"/>
        <v>18.434904645828464</v>
      </c>
    </row>
    <row r="56" spans="2:13" x14ac:dyDescent="0.2">
      <c r="B56" s="426">
        <f t="shared" si="11"/>
        <v>84</v>
      </c>
      <c r="C56" s="404">
        <f t="shared" si="1"/>
        <v>2.0366002695426551E-3</v>
      </c>
      <c r="D56" s="401">
        <f ca="1">MpropuPlein+1*MasseSans</f>
        <v>5.2759999999999998</v>
      </c>
      <c r="E56" s="401">
        <f t="shared" ca="1" si="2"/>
        <v>4.7850000000000001</v>
      </c>
      <c r="F56" s="401">
        <f t="shared" ca="1" si="3"/>
        <v>4.2939999999999996</v>
      </c>
      <c r="G56" s="408">
        <f t="shared" ca="1" si="4"/>
        <v>235.84036572622773</v>
      </c>
      <c r="H56" s="404">
        <f t="shared" ca="1" si="5"/>
        <v>4.2562179091800524E-4</v>
      </c>
      <c r="I56" s="404">
        <f t="shared" ca="1" si="6"/>
        <v>4.7428976933923037E-4</v>
      </c>
      <c r="J56" s="404">
        <f t="shared" ca="1" si="7"/>
        <v>325.48445819372472</v>
      </c>
      <c r="K56" s="411">
        <f t="shared" ca="1" si="8"/>
        <v>366.18554368428056</v>
      </c>
      <c r="L56" s="414">
        <f t="shared" ca="1" si="9"/>
        <v>2447.2211493840632</v>
      </c>
      <c r="M56" s="417">
        <f t="shared" ca="1" si="10"/>
        <v>19.241948490861265</v>
      </c>
    </row>
    <row r="57" spans="2:13" x14ac:dyDescent="0.2">
      <c r="B57" s="426">
        <f t="shared" si="11"/>
        <v>84</v>
      </c>
      <c r="C57" s="404">
        <f t="shared" si="1"/>
        <v>2.0366002695426551E-3</v>
      </c>
      <c r="D57" s="401">
        <f ca="1">MpropuPlein+1.25*MasseSans</f>
        <v>6.1869999999999994</v>
      </c>
      <c r="E57" s="401">
        <f t="shared" ca="1" si="2"/>
        <v>5.6959999999999997</v>
      </c>
      <c r="F57" s="401">
        <f t="shared" ca="1" si="3"/>
        <v>5.2049999999999992</v>
      </c>
      <c r="G57" s="408">
        <f t="shared" ca="1" si="4"/>
        <v>196.55183286516848</v>
      </c>
      <c r="H57" s="404">
        <f t="shared" ca="1" si="5"/>
        <v>3.5754920462476388E-4</v>
      </c>
      <c r="I57" s="404">
        <f t="shared" ca="1" si="6"/>
        <v>3.9127766946064462E-4</v>
      </c>
      <c r="J57" s="404">
        <f t="shared" ca="1" si="7"/>
        <v>274.89396131646834</v>
      </c>
      <c r="K57" s="411">
        <f t="shared" ca="1" si="8"/>
        <v>313.21508319412351</v>
      </c>
      <c r="L57" s="414">
        <f t="shared" ca="1" si="9"/>
        <v>2309.0877943818573</v>
      </c>
      <c r="M57" s="417">
        <f t="shared" ca="1" si="10"/>
        <v>19.498895995659613</v>
      </c>
    </row>
    <row r="58" spans="2:13" x14ac:dyDescent="0.2">
      <c r="B58" s="426">
        <f t="shared" si="11"/>
        <v>84</v>
      </c>
      <c r="C58" s="404">
        <f t="shared" si="1"/>
        <v>2.0366002695426551E-3</v>
      </c>
      <c r="D58" s="401">
        <f ca="1">MpropuPlein+1.5*MasseSans</f>
        <v>7.0979999999999999</v>
      </c>
      <c r="E58" s="401">
        <f t="shared" ca="1" si="2"/>
        <v>6.6070000000000002</v>
      </c>
      <c r="F58" s="401">
        <f t="shared" ca="1" si="3"/>
        <v>6.1159999999999997</v>
      </c>
      <c r="G58" s="408">
        <f t="shared" ca="1" si="4"/>
        <v>168.09782503405472</v>
      </c>
      <c r="H58" s="404">
        <f t="shared" ca="1" si="5"/>
        <v>3.0824886779819209E-4</v>
      </c>
      <c r="I58" s="404">
        <f t="shared" ca="1" si="6"/>
        <v>3.3299546591606527E-4</v>
      </c>
      <c r="J58" s="404">
        <f t="shared" ca="1" si="7"/>
        <v>237.07060940519514</v>
      </c>
      <c r="K58" s="411">
        <f t="shared" ca="1" si="8"/>
        <v>272.30757543562174</v>
      </c>
      <c r="L58" s="414">
        <f t="shared" ca="1" si="9"/>
        <v>2125.4108691321071</v>
      </c>
      <c r="M58" s="417">
        <f t="shared" ca="1" si="10"/>
        <v>19.343032605690009</v>
      </c>
    </row>
    <row r="59" spans="2:13" x14ac:dyDescent="0.2">
      <c r="B59" s="426">
        <f t="shared" si="11"/>
        <v>84</v>
      </c>
      <c r="C59" s="404">
        <f t="shared" si="1"/>
        <v>2.0366002695426551E-3</v>
      </c>
      <c r="D59" s="401">
        <f ca="1">MpropuPlein+1.75*MasseSans</f>
        <v>8.0090000000000003</v>
      </c>
      <c r="E59" s="401">
        <f t="shared" ca="1" si="2"/>
        <v>7.5180000000000007</v>
      </c>
      <c r="F59" s="401">
        <f t="shared" ca="1" si="3"/>
        <v>7.0270000000000001</v>
      </c>
      <c r="G59" s="408">
        <f t="shared" ca="1" si="4"/>
        <v>146.53969406757111</v>
      </c>
      <c r="H59" s="404">
        <f t="shared" ca="1" si="5"/>
        <v>2.7089655088356675E-4</v>
      </c>
      <c r="I59" s="404">
        <f t="shared" ca="1" si="6"/>
        <v>2.8982499922337483E-4</v>
      </c>
      <c r="J59" s="404">
        <f t="shared" ca="1" si="7"/>
        <v>207.82074490206017</v>
      </c>
      <c r="K59" s="411">
        <f t="shared" ca="1" si="8"/>
        <v>240.00862138391579</v>
      </c>
      <c r="L59" s="414">
        <f t="shared" ca="1" si="9"/>
        <v>1922.5376023357383</v>
      </c>
      <c r="M59" s="417">
        <f t="shared" ca="1" si="10"/>
        <v>18.893585599387869</v>
      </c>
    </row>
    <row r="60" spans="2:13" x14ac:dyDescent="0.2">
      <c r="B60" s="427">
        <f t="shared" si="11"/>
        <v>84</v>
      </c>
      <c r="C60" s="405">
        <f t="shared" si="1"/>
        <v>2.0366002695426551E-3</v>
      </c>
      <c r="D60" s="402">
        <f ca="1">MpropuPlein+2*MasseSans</f>
        <v>8.92</v>
      </c>
      <c r="E60" s="402">
        <f t="shared" ca="1" si="2"/>
        <v>8.4290000000000003</v>
      </c>
      <c r="F60" s="402">
        <f t="shared" ca="1" si="3"/>
        <v>7.9379999999999997</v>
      </c>
      <c r="G60" s="409">
        <f t="shared" ca="1" si="4"/>
        <v>129.64153636255779</v>
      </c>
      <c r="H60" s="405">
        <f t="shared" ca="1" si="5"/>
        <v>2.4161825478024142E-4</v>
      </c>
      <c r="I60" s="405">
        <f t="shared" ca="1" si="6"/>
        <v>2.5656340004316642E-4</v>
      </c>
      <c r="J60" s="405">
        <f t="shared" ca="1" si="7"/>
        <v>184.57203523075668</v>
      </c>
      <c r="K60" s="412">
        <f t="shared" ca="1" si="8"/>
        <v>213.9725748373541</v>
      </c>
      <c r="L60" s="415">
        <f t="shared" ca="1" si="9"/>
        <v>1718.8481423121953</v>
      </c>
      <c r="M60" s="418">
        <f t="shared" ca="1" si="10"/>
        <v>18.251733326784191</v>
      </c>
    </row>
    <row r="61" spans="2:13" x14ac:dyDescent="0.2">
      <c r="B61" s="425">
        <f t="shared" ref="B61:B69" si="12">D_ref*1.5</f>
        <v>126</v>
      </c>
      <c r="C61" s="403">
        <f t="shared" si="1"/>
        <v>4.5823506064709748E-3</v>
      </c>
      <c r="D61" s="400">
        <f ca="1">MpropuPlein+0*MasseSans</f>
        <v>1.6319999999999999</v>
      </c>
      <c r="E61" s="400">
        <f t="shared" ca="1" si="2"/>
        <v>1.141</v>
      </c>
      <c r="F61" s="400">
        <f t="shared" ca="1" si="3"/>
        <v>0.65</v>
      </c>
      <c r="G61" s="407">
        <f t="shared" ca="1" si="4"/>
        <v>1020.3714198071864</v>
      </c>
      <c r="H61" s="403">
        <f t="shared" ca="1" si="5"/>
        <v>4.0160829153996274E-3</v>
      </c>
      <c r="I61" s="403">
        <f t="shared" ca="1" si="6"/>
        <v>7.0497701638014996E-3</v>
      </c>
      <c r="J61" s="403">
        <f t="shared" ca="1" si="7"/>
        <v>684.55560133381618</v>
      </c>
      <c r="K61" s="410">
        <f t="shared" ca="1" si="8"/>
        <v>503.02224185482862</v>
      </c>
      <c r="L61" s="413">
        <f t="shared" ca="1" si="9"/>
        <v>1053.9712351297464</v>
      </c>
      <c r="M61" s="416">
        <f t="shared" ca="1" si="10"/>
        <v>7.391596529773099</v>
      </c>
    </row>
    <row r="62" spans="2:13" x14ac:dyDescent="0.2">
      <c r="B62" s="426">
        <f t="shared" si="12"/>
        <v>126</v>
      </c>
      <c r="C62" s="404">
        <f t="shared" si="1"/>
        <v>4.5823506064709748E-3</v>
      </c>
      <c r="D62" s="401">
        <f ca="1">MpropuPlein+0.25*MasseSans</f>
        <v>2.5430000000000001</v>
      </c>
      <c r="E62" s="401">
        <f t="shared" ca="1" si="2"/>
        <v>2.052</v>
      </c>
      <c r="F62" s="401">
        <f t="shared" ca="1" si="3"/>
        <v>1.5610000000000004</v>
      </c>
      <c r="G62" s="408">
        <f t="shared" ca="1" si="4"/>
        <v>563.01504873294334</v>
      </c>
      <c r="H62" s="404">
        <f t="shared" ca="1" si="5"/>
        <v>2.2331143306388765E-3</v>
      </c>
      <c r="I62" s="404">
        <f t="shared" ca="1" si="6"/>
        <v>2.9355224897315655E-3</v>
      </c>
      <c r="J62" s="404">
        <f t="shared" ca="1" si="7"/>
        <v>552.99017528835043</v>
      </c>
      <c r="K62" s="411">
        <f t="shared" ca="1" si="8"/>
        <v>480.40682063226723</v>
      </c>
      <c r="L62" s="414">
        <f t="shared" ca="1" si="9"/>
        <v>1276.7745362606702</v>
      </c>
      <c r="M62" s="417">
        <f t="shared" ca="1" si="10"/>
        <v>10.250708284459552</v>
      </c>
    </row>
    <row r="63" spans="2:13" x14ac:dyDescent="0.2">
      <c r="B63" s="426">
        <f t="shared" si="12"/>
        <v>126</v>
      </c>
      <c r="C63" s="404">
        <f t="shared" si="1"/>
        <v>4.5823506064709748E-3</v>
      </c>
      <c r="D63" s="401">
        <f ca="1">MpropuPlein+0.5*MasseSans</f>
        <v>3.4539999999999997</v>
      </c>
      <c r="E63" s="401">
        <f t="shared" ca="1" si="2"/>
        <v>2.9629999999999996</v>
      </c>
      <c r="F63" s="401">
        <f t="shared" ca="1" si="3"/>
        <v>2.472</v>
      </c>
      <c r="G63" s="408">
        <f t="shared" ca="1" si="4"/>
        <v>386.89502868714135</v>
      </c>
      <c r="H63" s="404">
        <f t="shared" ca="1" si="5"/>
        <v>1.5465239981339775E-3</v>
      </c>
      <c r="I63" s="404">
        <f t="shared" ca="1" si="6"/>
        <v>1.8537017016468345E-3</v>
      </c>
      <c r="J63" s="404">
        <f t="shared" ca="1" si="7"/>
        <v>447.09750883487737</v>
      </c>
      <c r="K63" s="411">
        <f t="shared" ca="1" si="8"/>
        <v>432.91456071998937</v>
      </c>
      <c r="L63" s="414">
        <f t="shared" ca="1" si="9"/>
        <v>1416.7664314986378</v>
      </c>
      <c r="M63" s="417">
        <f t="shared" ca="1" si="10"/>
        <v>12.11379752085983</v>
      </c>
    </row>
    <row r="64" spans="2:13" x14ac:dyDescent="0.2">
      <c r="B64" s="426">
        <f t="shared" si="12"/>
        <v>126</v>
      </c>
      <c r="C64" s="404">
        <f t="shared" si="1"/>
        <v>4.5823506064709748E-3</v>
      </c>
      <c r="D64" s="401">
        <f ca="1">MpropuPlein+0.75*MasseSans</f>
        <v>4.3650000000000002</v>
      </c>
      <c r="E64" s="401">
        <f t="shared" ca="1" si="2"/>
        <v>3.8740000000000001</v>
      </c>
      <c r="F64" s="401">
        <f t="shared" ca="1" si="3"/>
        <v>3.3830000000000005</v>
      </c>
      <c r="G64" s="408">
        <f t="shared" ca="1" si="4"/>
        <v>293.6068817759421</v>
      </c>
      <c r="H64" s="404">
        <f t="shared" ca="1" si="5"/>
        <v>1.1828473429197147E-3</v>
      </c>
      <c r="I64" s="404">
        <f t="shared" ca="1" si="6"/>
        <v>1.3545227923354934E-3</v>
      </c>
      <c r="J64" s="404">
        <f t="shared" ca="1" si="7"/>
        <v>367.90832883270474</v>
      </c>
      <c r="K64" s="411">
        <f t="shared" ca="1" si="8"/>
        <v>379.82285687383359</v>
      </c>
      <c r="L64" s="414">
        <f t="shared" ca="1" si="9"/>
        <v>1490.3272719572228</v>
      </c>
      <c r="M64" s="417">
        <f t="shared" ca="1" si="10"/>
        <v>13.414612866727389</v>
      </c>
    </row>
    <row r="65" spans="2:13" x14ac:dyDescent="0.2">
      <c r="B65" s="426">
        <f t="shared" si="12"/>
        <v>126</v>
      </c>
      <c r="C65" s="404">
        <f t="shared" si="1"/>
        <v>4.5823506064709748E-3</v>
      </c>
      <c r="D65" s="401">
        <f ca="1">MpropuPlein+1*MasseSans</f>
        <v>5.2759999999999998</v>
      </c>
      <c r="E65" s="401">
        <f t="shared" ca="1" si="2"/>
        <v>4.7850000000000001</v>
      </c>
      <c r="F65" s="401">
        <f t="shared" ca="1" si="3"/>
        <v>4.2939999999999996</v>
      </c>
      <c r="G65" s="408">
        <f t="shared" ca="1" si="4"/>
        <v>235.84036572622773</v>
      </c>
      <c r="H65" s="404">
        <f t="shared" ca="1" si="5"/>
        <v>9.5764902956551191E-4</v>
      </c>
      <c r="I65" s="404">
        <f t="shared" ca="1" si="6"/>
        <v>1.0671519810132686E-3</v>
      </c>
      <c r="J65" s="404">
        <f t="shared" ca="1" si="7"/>
        <v>309.11248757238076</v>
      </c>
      <c r="K65" s="411">
        <f t="shared" ca="1" si="8"/>
        <v>331.71439019774715</v>
      </c>
      <c r="L65" s="414">
        <f t="shared" ca="1" si="9"/>
        <v>1509.7950024254255</v>
      </c>
      <c r="M65" s="417">
        <f t="shared" ca="1" si="10"/>
        <v>14.302262321305271</v>
      </c>
    </row>
    <row r="66" spans="2:13" x14ac:dyDescent="0.2">
      <c r="B66" s="426">
        <f t="shared" si="12"/>
        <v>126</v>
      </c>
      <c r="C66" s="404">
        <f t="shared" si="1"/>
        <v>4.5823506064709748E-3</v>
      </c>
      <c r="D66" s="401">
        <f ca="1">MpropuPlein+1.25*MasseSans</f>
        <v>6.1869999999999994</v>
      </c>
      <c r="E66" s="401">
        <f t="shared" ca="1" si="2"/>
        <v>5.6959999999999997</v>
      </c>
      <c r="F66" s="401">
        <f t="shared" ca="1" si="3"/>
        <v>5.2049999999999992</v>
      </c>
      <c r="G66" s="408">
        <f t="shared" ca="1" si="4"/>
        <v>196.55183286516848</v>
      </c>
      <c r="H66" s="404">
        <f t="shared" ca="1" si="5"/>
        <v>8.0448571040571892E-4</v>
      </c>
      <c r="I66" s="404">
        <f t="shared" ca="1" si="6"/>
        <v>8.8037475628645063E-4</v>
      </c>
      <c r="J66" s="404">
        <f t="shared" ca="1" si="7"/>
        <v>264.70317701877025</v>
      </c>
      <c r="K66" s="411">
        <f t="shared" ca="1" si="8"/>
        <v>291.09205270155979</v>
      </c>
      <c r="L66" s="414">
        <f t="shared" ca="1" si="9"/>
        <v>1487.0588397663853</v>
      </c>
      <c r="M66" s="417">
        <f t="shared" ca="1" si="10"/>
        <v>14.859095568467596</v>
      </c>
    </row>
    <row r="67" spans="2:13" x14ac:dyDescent="0.2">
      <c r="B67" s="426">
        <f t="shared" si="12"/>
        <v>126</v>
      </c>
      <c r="C67" s="404">
        <f t="shared" si="1"/>
        <v>4.5823506064709748E-3</v>
      </c>
      <c r="D67" s="401">
        <f ca="1">MpropuPlein+1.5*MasseSans</f>
        <v>7.0979999999999999</v>
      </c>
      <c r="E67" s="401">
        <f t="shared" ca="1" si="2"/>
        <v>6.6070000000000002</v>
      </c>
      <c r="F67" s="401">
        <f t="shared" ca="1" si="3"/>
        <v>6.1159999999999997</v>
      </c>
      <c r="G67" s="408">
        <f t="shared" ca="1" si="4"/>
        <v>168.09782503405472</v>
      </c>
      <c r="H67" s="404">
        <f t="shared" ca="1" si="5"/>
        <v>6.9355995254593227E-4</v>
      </c>
      <c r="I67" s="404">
        <f t="shared" ca="1" si="6"/>
        <v>7.4923979831114697E-4</v>
      </c>
      <c r="J67" s="404">
        <f t="shared" ca="1" si="7"/>
        <v>230.37360215854628</v>
      </c>
      <c r="K67" s="411">
        <f t="shared" ca="1" si="8"/>
        <v>257.47804916519436</v>
      </c>
      <c r="L67" s="414">
        <f t="shared" ca="1" si="9"/>
        <v>1433.0936796514368</v>
      </c>
      <c r="M67" s="417">
        <f t="shared" ca="1" si="10"/>
        <v>15.144168973143104</v>
      </c>
    </row>
    <row r="68" spans="2:13" x14ac:dyDescent="0.2">
      <c r="B68" s="426">
        <f t="shared" si="12"/>
        <v>126</v>
      </c>
      <c r="C68" s="404">
        <f t="shared" si="1"/>
        <v>4.5823506064709748E-3</v>
      </c>
      <c r="D68" s="401">
        <f ca="1">MpropuPlein+1.75*MasseSans</f>
        <v>8.0090000000000003</v>
      </c>
      <c r="E68" s="401">
        <f t="shared" ca="1" si="2"/>
        <v>7.5180000000000007</v>
      </c>
      <c r="F68" s="401">
        <f t="shared" ca="1" si="3"/>
        <v>7.0270000000000001</v>
      </c>
      <c r="G68" s="408">
        <f t="shared" ca="1" si="4"/>
        <v>146.53969406757111</v>
      </c>
      <c r="H68" s="404">
        <f t="shared" ca="1" si="5"/>
        <v>6.0951723948802529E-4</v>
      </c>
      <c r="I68" s="404">
        <f t="shared" ca="1" si="6"/>
        <v>6.5210624825259357E-4</v>
      </c>
      <c r="J68" s="404">
        <f t="shared" ca="1" si="7"/>
        <v>203.2217316377201</v>
      </c>
      <c r="K68" s="411">
        <f t="shared" ca="1" si="8"/>
        <v>229.68641160401313</v>
      </c>
      <c r="L68" s="414">
        <f t="shared" ca="1" si="9"/>
        <v>1357.6374637906097</v>
      </c>
      <c r="M68" s="417">
        <f t="shared" ca="1" si="10"/>
        <v>15.207010984016685</v>
      </c>
    </row>
    <row r="69" spans="2:13" x14ac:dyDescent="0.2">
      <c r="B69" s="427">
        <f t="shared" si="12"/>
        <v>126</v>
      </c>
      <c r="C69" s="405">
        <f t="shared" si="1"/>
        <v>4.5823506064709748E-3</v>
      </c>
      <c r="D69" s="402">
        <f ca="1">MpropuPlein+2*MasseSans</f>
        <v>8.92</v>
      </c>
      <c r="E69" s="402">
        <f t="shared" ca="1" si="2"/>
        <v>8.4290000000000003</v>
      </c>
      <c r="F69" s="402">
        <f t="shared" ca="1" si="3"/>
        <v>7.9379999999999997</v>
      </c>
      <c r="G69" s="409">
        <f t="shared" ca="1" si="4"/>
        <v>129.64153636255779</v>
      </c>
      <c r="H69" s="405">
        <f t="shared" ca="1" si="5"/>
        <v>5.4364107325554332E-4</v>
      </c>
      <c r="I69" s="405">
        <f t="shared" ca="1" si="6"/>
        <v>5.7726765009712458E-4</v>
      </c>
      <c r="J69" s="405">
        <f t="shared" ca="1" si="7"/>
        <v>181.29801070747664</v>
      </c>
      <c r="K69" s="412">
        <f t="shared" ca="1" si="8"/>
        <v>206.5536151660699</v>
      </c>
      <c r="L69" s="415">
        <f t="shared" ca="1" si="9"/>
        <v>1268.9917807027484</v>
      </c>
      <c r="M69" s="418">
        <f t="shared" ca="1" si="10"/>
        <v>15.092272086401511</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0:D10"/>
    <mergeCell ref="C9:D9"/>
    <mergeCell ref="C2:D3"/>
    <mergeCell ref="C4:D4"/>
    <mergeCell ref="C5:D5"/>
    <mergeCell ref="C7:D7"/>
    <mergeCell ref="C8:D8"/>
    <mergeCell ref="C11:D11"/>
    <mergeCell ref="C13:D13"/>
    <mergeCell ref="C15:D15"/>
    <mergeCell ref="C16:D16"/>
    <mergeCell ref="C17:D17"/>
    <mergeCell ref="C12:D12"/>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598" t="s">
        <v>178</v>
      </c>
      <c r="D2" s="598"/>
    </row>
    <row r="3" spans="3:8" x14ac:dyDescent="0.2">
      <c r="C3" s="598"/>
      <c r="D3" s="598"/>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542</v>
      </c>
      <c r="D47" t="s">
        <v>395</v>
      </c>
      <c r="E47" s="16">
        <v>43048</v>
      </c>
      <c r="F47" t="s">
        <v>543</v>
      </c>
    </row>
    <row r="48" spans="3:6" x14ac:dyDescent="0.2">
      <c r="C48" t="s">
        <v>546</v>
      </c>
      <c r="D48" t="s">
        <v>395</v>
      </c>
      <c r="E48" s="16">
        <v>44160</v>
      </c>
      <c r="F48" t="s">
        <v>547</v>
      </c>
    </row>
    <row r="49" spans="3:6" x14ac:dyDescent="0.2">
      <c r="C49" t="s">
        <v>555</v>
      </c>
      <c r="D49" t="s">
        <v>553</v>
      </c>
      <c r="E49" s="16">
        <v>45300</v>
      </c>
      <c r="F49" t="s">
        <v>554</v>
      </c>
    </row>
    <row r="50" spans="3:6" x14ac:dyDescent="0.2">
      <c r="C50" t="s">
        <v>557</v>
      </c>
      <c r="D50" t="s">
        <v>395</v>
      </c>
      <c r="E50" s="16">
        <v>45322</v>
      </c>
      <c r="F50" t="s">
        <v>562</v>
      </c>
    </row>
    <row r="51" spans="3:6" x14ac:dyDescent="0.2">
      <c r="C51" t="s">
        <v>566</v>
      </c>
      <c r="D51" t="s">
        <v>395</v>
      </c>
      <c r="E51" s="16">
        <v>45325</v>
      </c>
      <c r="F51" t="s">
        <v>565</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429</v>
      </c>
      <c r="N3" s="75"/>
      <c r="O3" s="6"/>
      <c r="P3" s="273" t="s">
        <v>340</v>
      </c>
      <c r="Q3" s="441">
        <f>Long_ogive</f>
        <v>252</v>
      </c>
      <c r="R3" s="48"/>
      <c r="S3" s="48"/>
      <c r="T3" s="48"/>
      <c r="U3" s="48"/>
    </row>
    <row r="4" spans="2:21" ht="15.75" customHeight="1" x14ac:dyDescent="0.2">
      <c r="B4" s="74"/>
      <c r="D4" s="2" t="s">
        <v>564</v>
      </c>
      <c r="E4" t="str">
        <f>Matricule</f>
        <v>FX0</v>
      </c>
      <c r="N4" s="75"/>
      <c r="O4" s="6"/>
      <c r="P4" s="273"/>
      <c r="Q4" s="436"/>
      <c r="R4" s="48"/>
      <c r="S4" s="48"/>
      <c r="T4" s="48"/>
      <c r="U4" s="48"/>
    </row>
    <row r="5" spans="2:21" ht="15.75" customHeight="1" x14ac:dyDescent="0.2">
      <c r="B5" s="74"/>
      <c r="D5" t="s">
        <v>462</v>
      </c>
      <c r="E5" t="str">
        <f>Propu</f>
        <v>Pro54-5G WT</v>
      </c>
      <c r="G5" t="s">
        <v>459</v>
      </c>
      <c r="H5">
        <f>MasseSans</f>
        <v>3.6440000000000001</v>
      </c>
      <c r="N5" s="75"/>
      <c r="O5" s="6"/>
      <c r="P5" s="273"/>
      <c r="Q5" s="436"/>
      <c r="R5" s="48"/>
      <c r="S5" s="48"/>
      <c r="T5" s="48"/>
      <c r="U5" s="48"/>
    </row>
    <row r="6" spans="2:21" x14ac:dyDescent="0.2">
      <c r="B6" s="74"/>
      <c r="D6" t="s">
        <v>455</v>
      </c>
      <c r="E6" s="2" t="str">
        <f>Trajecto!H34</f>
        <v>Brun/Orange…</v>
      </c>
      <c r="G6" t="s">
        <v>460</v>
      </c>
      <c r="H6">
        <f>D_ref</f>
        <v>84</v>
      </c>
      <c r="N6" s="75"/>
      <c r="O6" s="6"/>
      <c r="P6" s="273"/>
      <c r="Q6" s="436"/>
      <c r="R6" s="48"/>
      <c r="S6" s="48"/>
      <c r="T6" s="48"/>
      <c r="U6" s="48"/>
    </row>
    <row r="7" spans="2:21" x14ac:dyDescent="0.2">
      <c r="B7" s="74"/>
      <c r="D7" t="s">
        <v>457</v>
      </c>
      <c r="E7" s="2" t="str">
        <f>Trajecto!H35</f>
        <v>Rouge…</v>
      </c>
      <c r="G7" t="s">
        <v>5</v>
      </c>
      <c r="H7">
        <f>Cx</f>
        <v>0.6</v>
      </c>
      <c r="N7" s="75"/>
      <c r="O7" s="6"/>
      <c r="P7" s="273"/>
      <c r="Q7" s="436"/>
      <c r="R7" s="48"/>
      <c r="S7" s="48"/>
      <c r="T7" s="48"/>
      <c r="U7" s="48"/>
    </row>
    <row r="8" spans="2:21" x14ac:dyDescent="0.2">
      <c r="B8" s="74"/>
      <c r="D8" t="s">
        <v>458</v>
      </c>
      <c r="E8" s="2">
        <f>S_para</f>
        <v>0.48049999999999998</v>
      </c>
      <c r="G8" t="s">
        <v>461</v>
      </c>
      <c r="H8">
        <f>L_rampe</f>
        <v>4</v>
      </c>
      <c r="N8" s="75"/>
      <c r="O8" s="6"/>
      <c r="P8" s="273"/>
      <c r="Q8" s="436"/>
      <c r="R8" s="48"/>
      <c r="S8" s="48"/>
      <c r="T8" s="48"/>
      <c r="U8" s="48"/>
    </row>
    <row r="9" spans="2:21" x14ac:dyDescent="0.2">
      <c r="B9" s="74"/>
      <c r="D9" t="s">
        <v>456</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454</v>
      </c>
      <c r="E11" s="243">
        <f>MasseSans</f>
        <v>3.6440000000000001</v>
      </c>
      <c r="F11" s="246" t="s">
        <v>123</v>
      </c>
      <c r="G11" s="246" t="s">
        <v>125</v>
      </c>
      <c r="H11" s="672" t="e">
        <f ca="1">Vsortie_de_rampe</f>
        <v>#N/A</v>
      </c>
      <c r="I11" s="673"/>
      <c r="J11" s="76"/>
      <c r="N11" s="75"/>
      <c r="P11" s="48"/>
      <c r="Q11" s="436"/>
      <c r="R11" s="48"/>
      <c r="S11" s="48"/>
      <c r="T11" s="48"/>
      <c r="U11" s="440" t="str">
        <f>IF(RIGHT(Nb_diam,1)=",", "", X_j)</f>
        <v/>
      </c>
    </row>
    <row r="12" spans="2:21" ht="13.5" thickBot="1" x14ac:dyDescent="0.25">
      <c r="B12" s="74"/>
      <c r="C12" s="12"/>
      <c r="D12" s="276"/>
      <c r="E12" s="244"/>
      <c r="F12" s="6" t="s">
        <v>123</v>
      </c>
      <c r="G12" s="6" t="s">
        <v>126</v>
      </c>
      <c r="H12" s="674">
        <f>Finesse</f>
        <v>14.285714285714286</v>
      </c>
      <c r="I12" s="675"/>
      <c r="J12" s="76"/>
      <c r="N12" s="75"/>
      <c r="O12" s="6"/>
      <c r="P12" s="273" t="s">
        <v>341</v>
      </c>
      <c r="Q12" s="441">
        <f>D_og</f>
        <v>84</v>
      </c>
      <c r="R12" s="48"/>
      <c r="S12" s="48"/>
      <c r="T12" s="48"/>
      <c r="U12" s="436"/>
    </row>
    <row r="13" spans="2:21" x14ac:dyDescent="0.2">
      <c r="B13" s="74"/>
      <c r="C13" s="12"/>
      <c r="D13" s="276" t="s">
        <v>5</v>
      </c>
      <c r="E13" s="244">
        <f>Cx</f>
        <v>0.6</v>
      </c>
      <c r="F13" s="6" t="s">
        <v>123</v>
      </c>
      <c r="G13" s="6" t="s">
        <v>433</v>
      </c>
      <c r="H13" s="674">
        <f>Cn</f>
        <v>15.682156507565736</v>
      </c>
      <c r="I13" s="675"/>
      <c r="J13" s="76"/>
      <c r="N13" s="75"/>
      <c r="O13" s="6"/>
      <c r="P13" s="48"/>
      <c r="Q13" s="436"/>
      <c r="R13" s="48"/>
      <c r="S13" s="48"/>
      <c r="T13" s="48"/>
      <c r="U13" s="440" t="str">
        <f>IF(RIGHT(Nb_diam,1)=",", "", X_r)</f>
        <v/>
      </c>
    </row>
    <row r="14" spans="2:21" x14ac:dyDescent="0.2">
      <c r="B14" s="74"/>
      <c r="C14" s="12"/>
      <c r="D14" s="276" t="s">
        <v>143</v>
      </c>
      <c r="E14" s="244">
        <f>L_rampe</f>
        <v>4</v>
      </c>
      <c r="F14" s="6" t="s">
        <v>123</v>
      </c>
      <c r="G14" s="6" t="s">
        <v>127</v>
      </c>
      <c r="H14" s="247">
        <f ca="1">MS_min</f>
        <v>1.8064806382635787</v>
      </c>
      <c r="I14" s="254">
        <f ca="1">MS_max</f>
        <v>1.9655292431905242</v>
      </c>
      <c r="J14" s="76"/>
      <c r="K14" s="76"/>
      <c r="N14" s="75"/>
      <c r="P14" s="48"/>
      <c r="Q14" s="436"/>
      <c r="R14" s="48"/>
      <c r="S14" s="48"/>
      <c r="T14" s="48"/>
      <c r="U14" s="436"/>
    </row>
    <row r="15" spans="2:21" x14ac:dyDescent="0.2">
      <c r="B15" s="74"/>
      <c r="C15" s="12"/>
      <c r="D15" s="276" t="s">
        <v>144</v>
      </c>
      <c r="E15" s="244">
        <f>ep_ail</f>
        <v>4</v>
      </c>
      <c r="F15" s="6" t="s">
        <v>123</v>
      </c>
      <c r="G15" s="6" t="s">
        <v>124</v>
      </c>
      <c r="H15" s="247">
        <f ca="1">MS_Cn_min</f>
        <v>28.329512097136686</v>
      </c>
      <c r="I15" s="254">
        <f ca="1">MS_Cn_max</f>
        <v>30.823737211911038</v>
      </c>
      <c r="J15" s="76"/>
      <c r="K15" s="76"/>
      <c r="N15" s="75"/>
      <c r="P15" s="48"/>
      <c r="Q15" s="436"/>
      <c r="R15" s="48"/>
      <c r="S15" s="48"/>
      <c r="T15" s="48"/>
    </row>
    <row r="16" spans="2:21" x14ac:dyDescent="0.2">
      <c r="B16" s="74"/>
      <c r="C16" s="12"/>
      <c r="D16" s="276" t="s">
        <v>145</v>
      </c>
      <c r="E16" s="244">
        <f>Q_ail</f>
        <v>4</v>
      </c>
      <c r="F16" s="6" t="s">
        <v>128</v>
      </c>
      <c r="G16" s="6" t="s">
        <v>129</v>
      </c>
      <c r="H16" s="247">
        <f ca="1">V_para</f>
        <v>11.963707355964765</v>
      </c>
      <c r="I16" s="253">
        <f>V_satellite</f>
        <v>12.655562623057198</v>
      </c>
      <c r="J16" s="76"/>
      <c r="N16" s="75"/>
      <c r="P16" s="48"/>
      <c r="Q16" s="436"/>
      <c r="R16" s="48"/>
      <c r="S16" s="48"/>
      <c r="T16" s="48"/>
      <c r="U16" s="440" t="str">
        <f>IF(RIGHT(Nb_diam,1)=",", "", l_j)</f>
        <v/>
      </c>
    </row>
    <row r="17" spans="2:21" x14ac:dyDescent="0.2">
      <c r="B17" s="74"/>
      <c r="C17" s="12"/>
      <c r="D17" s="276" t="s">
        <v>146</v>
      </c>
      <c r="E17" s="272" t="str">
        <f>Forme_ogive</f>
        <v>Conique (droite)</v>
      </c>
      <c r="F17" s="6" t="s">
        <v>130</v>
      </c>
      <c r="G17" s="6" t="s">
        <v>131</v>
      </c>
      <c r="H17" s="674">
        <f>T_para</f>
        <v>21.7</v>
      </c>
      <c r="I17" s="675"/>
      <c r="J17" s="258"/>
      <c r="N17" s="75"/>
      <c r="P17" s="434" t="s">
        <v>342</v>
      </c>
      <c r="Q17" s="440" t="str">
        <f>IF(RIGHT(Nb_diam,1)=",", "", D2j)</f>
        <v/>
      </c>
      <c r="R17" s="48"/>
      <c r="S17" s="48"/>
      <c r="T17" s="48"/>
      <c r="U17" s="436"/>
    </row>
    <row r="18" spans="2:21" x14ac:dyDescent="0.2">
      <c r="B18" s="74"/>
      <c r="C18" s="12"/>
      <c r="D18" s="276" t="s">
        <v>148</v>
      </c>
      <c r="E18" s="244">
        <f ca="1">XpropuRef-Long_propu</f>
        <v>652</v>
      </c>
      <c r="F18" s="12" t="s">
        <v>130</v>
      </c>
      <c r="G18" s="12" t="s">
        <v>427</v>
      </c>
      <c r="H18" s="602">
        <f ca="1">T_para-Combustion-Depotage</f>
        <v>21.7</v>
      </c>
      <c r="I18" s="680"/>
      <c r="N18" s="75"/>
      <c r="P18" s="48"/>
      <c r="Q18" s="436"/>
      <c r="R18" s="48"/>
      <c r="S18" s="48"/>
    </row>
    <row r="19" spans="2:21" x14ac:dyDescent="0.2">
      <c r="B19" s="74"/>
      <c r="C19" s="531"/>
      <c r="D19" s="269"/>
      <c r="E19" s="271"/>
      <c r="F19" s="519" t="s">
        <v>132</v>
      </c>
      <c r="G19" s="274" t="s">
        <v>426</v>
      </c>
      <c r="H19" s="681">
        <f ca="1">Portee_balistique</f>
        <v>1912.6142538122574</v>
      </c>
      <c r="I19" s="682"/>
      <c r="N19" s="75"/>
      <c r="P19" s="48"/>
      <c r="Q19" s="436"/>
      <c r="R19" s="48"/>
      <c r="S19" s="48"/>
      <c r="T19" s="48"/>
    </row>
    <row r="20" spans="2:21" x14ac:dyDescent="0.2">
      <c r="B20" s="74"/>
      <c r="C20" s="12"/>
      <c r="D20" s="6"/>
      <c r="E20" s="6"/>
      <c r="H20" s="518"/>
      <c r="I20" s="518"/>
      <c r="N20" s="75"/>
      <c r="P20" s="48"/>
      <c r="Q20" s="436"/>
      <c r="R20" s="48"/>
      <c r="S20" s="48"/>
      <c r="T20" s="48"/>
      <c r="U20" s="440" t="str">
        <f>IF(RIGHT(Nb_diam,1)=",", "", l_r)</f>
        <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453</v>
      </c>
      <c r="D22" s="526" t="s">
        <v>437</v>
      </c>
      <c r="E22" s="527"/>
      <c r="F22" s="528" t="s">
        <v>442</v>
      </c>
      <c r="G22" s="526" t="s">
        <v>447</v>
      </c>
      <c r="I22" s="529"/>
      <c r="J22" s="530" t="s">
        <v>156</v>
      </c>
      <c r="K22" s="526" t="s">
        <v>157</v>
      </c>
      <c r="N22" s="75"/>
      <c r="O22" s="273"/>
      <c r="P22" s="436"/>
      <c r="Q22" s="48"/>
      <c r="R22" s="48"/>
      <c r="S22" s="48"/>
      <c r="T22" s="226"/>
      <c r="U22" s="436"/>
    </row>
    <row r="23" spans="2:21" x14ac:dyDescent="0.2">
      <c r="B23" s="74"/>
      <c r="C23" s="526" t="s">
        <v>452</v>
      </c>
      <c r="D23" s="527">
        <f>XcgSans</f>
        <v>827</v>
      </c>
      <c r="E23" s="527" t="s">
        <v>38</v>
      </c>
      <c r="F23" s="528">
        <f>m_ail</f>
        <v>180</v>
      </c>
      <c r="G23" s="526">
        <f>m_can</f>
        <v>70</v>
      </c>
      <c r="I23" s="529" t="s">
        <v>448</v>
      </c>
      <c r="J23" s="528">
        <f>l_j</f>
        <v>50</v>
      </c>
      <c r="K23" s="526">
        <f>l_r</f>
        <v>50</v>
      </c>
      <c r="N23" s="75"/>
      <c r="O23" s="273"/>
      <c r="P23" s="436"/>
      <c r="Q23" s="48"/>
      <c r="R23" s="48"/>
      <c r="S23" s="48"/>
      <c r="T23" s="226"/>
      <c r="U23" s="436"/>
    </row>
    <row r="24" spans="2:21" x14ac:dyDescent="0.2">
      <c r="B24" s="74"/>
      <c r="C24" s="526" t="s">
        <v>440</v>
      </c>
      <c r="D24" s="526">
        <f>Long_tot</f>
        <v>1200</v>
      </c>
      <c r="E24" s="527" t="s">
        <v>443</v>
      </c>
      <c r="F24" s="528">
        <f>n_ail</f>
        <v>80</v>
      </c>
      <c r="G24" s="526">
        <f>n_can</f>
        <v>10</v>
      </c>
      <c r="I24" s="529" t="s">
        <v>449</v>
      </c>
      <c r="J24" s="528">
        <f>D1j</f>
        <v>84</v>
      </c>
      <c r="K24" s="526">
        <f>D1r</f>
        <v>84</v>
      </c>
      <c r="N24" s="75"/>
      <c r="O24" s="273"/>
      <c r="P24" s="436"/>
      <c r="Q24" s="48"/>
      <c r="R24" s="48"/>
      <c r="S24" s="48"/>
      <c r="T24" s="226"/>
      <c r="U24" s="436"/>
    </row>
    <row r="25" spans="2:21" x14ac:dyDescent="0.2">
      <c r="B25" s="74"/>
      <c r="C25" s="526" t="s">
        <v>441</v>
      </c>
      <c r="D25" s="526">
        <f>XpropuRef</f>
        <v>1140</v>
      </c>
      <c r="E25" s="527" t="s">
        <v>444</v>
      </c>
      <c r="F25" s="528">
        <f>p_ail</f>
        <v>160</v>
      </c>
      <c r="G25" s="526">
        <f>p_can</f>
        <v>40</v>
      </c>
      <c r="I25" s="529" t="s">
        <v>450</v>
      </c>
      <c r="J25" s="528">
        <f>D2j</f>
        <v>104</v>
      </c>
      <c r="K25" s="526">
        <f>D2r</f>
        <v>104</v>
      </c>
      <c r="N25" s="75"/>
      <c r="O25" s="273"/>
      <c r="P25" s="436"/>
      <c r="Q25" s="48"/>
      <c r="R25" s="48"/>
      <c r="S25" s="48"/>
      <c r="T25" s="226"/>
      <c r="U25" s="436"/>
    </row>
    <row r="26" spans="2:21" x14ac:dyDescent="0.2">
      <c r="B26" s="74"/>
      <c r="C26" s="526" t="s">
        <v>438</v>
      </c>
      <c r="D26" s="526">
        <f>D_ref</f>
        <v>84</v>
      </c>
      <c r="E26" s="527" t="s">
        <v>445</v>
      </c>
      <c r="F26" s="528">
        <f>E_ail</f>
        <v>110</v>
      </c>
      <c r="G26" s="526">
        <f>E_can</f>
        <v>50</v>
      </c>
      <c r="I26" s="529" t="s">
        <v>451</v>
      </c>
      <c r="J26" s="528">
        <f>X_j</f>
        <v>1</v>
      </c>
      <c r="K26" s="526">
        <f>X_r</f>
        <v>0</v>
      </c>
      <c r="N26" s="75"/>
      <c r="O26" s="273"/>
      <c r="P26" s="436"/>
      <c r="Q26" s="48"/>
      <c r="R26" s="48"/>
      <c r="S26" s="48"/>
      <c r="T26" s="226"/>
      <c r="U26" s="436"/>
    </row>
    <row r="27" spans="2:21" x14ac:dyDescent="0.2">
      <c r="B27" s="74"/>
      <c r="C27" s="526" t="s">
        <v>439</v>
      </c>
      <c r="D27" s="526">
        <f>Long_ogive</f>
        <v>252</v>
      </c>
      <c r="E27" s="527" t="s">
        <v>446</v>
      </c>
      <c r="F27" s="528">
        <f>X_ail</f>
        <v>1200</v>
      </c>
      <c r="G27" s="526">
        <f>X_can</f>
        <v>700</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7" t="s">
        <v>141</v>
      </c>
      <c r="D29" s="677" t="s">
        <v>133</v>
      </c>
      <c r="E29" s="677" t="s">
        <v>134</v>
      </c>
      <c r="F29" s="677"/>
      <c r="G29" s="677"/>
      <c r="H29" s="678" t="s">
        <v>135</v>
      </c>
      <c r="I29" s="678"/>
      <c r="J29" s="678"/>
      <c r="K29" s="678"/>
      <c r="L29" s="677" t="s">
        <v>136</v>
      </c>
      <c r="M29" s="677" t="s">
        <v>137</v>
      </c>
      <c r="N29" s="75"/>
      <c r="O29" s="273" t="s">
        <v>430</v>
      </c>
      <c r="P29" s="441">
        <f>n_ail</f>
        <v>80</v>
      </c>
      <c r="Q29" s="2"/>
      <c r="R29" s="48"/>
      <c r="S29" s="48"/>
      <c r="T29" s="48"/>
      <c r="U29" s="12" t="s">
        <v>434</v>
      </c>
    </row>
    <row r="30" spans="2:21" ht="13.5" thickBot="1" x14ac:dyDescent="0.25">
      <c r="B30" s="74"/>
      <c r="C30" s="677"/>
      <c r="D30" s="677"/>
      <c r="E30" s="677"/>
      <c r="F30" s="677"/>
      <c r="G30" s="677"/>
      <c r="H30" s="678" t="s">
        <v>138</v>
      </c>
      <c r="I30" s="678"/>
      <c r="J30" s="69" t="s">
        <v>139</v>
      </c>
      <c r="K30" s="70" t="s">
        <v>140</v>
      </c>
      <c r="L30" s="677"/>
      <c r="M30" s="677"/>
      <c r="N30" s="75"/>
      <c r="P30" s="12"/>
      <c r="R30" s="48"/>
      <c r="S30" s="48"/>
      <c r="T30" s="226" t="s">
        <v>432</v>
      </c>
      <c r="U30" s="523">
        <f>[0]!p_can</f>
        <v>40</v>
      </c>
    </row>
    <row r="31" spans="2:21" ht="13.5" thickBot="1" x14ac:dyDescent="0.25">
      <c r="B31" s="74"/>
      <c r="C31" s="83">
        <f>Beta_rampe</f>
        <v>72.642007648178861</v>
      </c>
      <c r="D31" s="84">
        <f ca="1">Portee_balistique</f>
        <v>1912.6142538122574</v>
      </c>
      <c r="E31" s="676">
        <f ca="1">T_para+Dt_para</f>
        <v>247.45248198676106</v>
      </c>
      <c r="F31" s="676"/>
      <c r="G31" s="676"/>
      <c r="H31" s="679">
        <f ca="1">Altitude_culmi</f>
        <v>2700.8366293723166</v>
      </c>
      <c r="I31" s="679"/>
      <c r="J31" s="85">
        <f ca="1">Temps_culmi</f>
        <v>21.700000000000003</v>
      </c>
      <c r="K31" s="86">
        <f ca="1">Vit_culmi</f>
        <v>39.979376127960009</v>
      </c>
      <c r="L31" s="84">
        <f ca="1">Acc_max</f>
        <v>243.86242394593501</v>
      </c>
      <c r="M31" s="86">
        <f ca="1">Vit_max</f>
        <v>404.89989730673244</v>
      </c>
      <c r="N31" s="75"/>
      <c r="O31" s="273" t="s">
        <v>436</v>
      </c>
      <c r="P31" s="441">
        <f>ep_ail</f>
        <v>4</v>
      </c>
      <c r="Q31" s="2"/>
      <c r="R31" s="48"/>
      <c r="S31" s="48"/>
      <c r="T31" s="226" t="s">
        <v>344</v>
      </c>
      <c r="U31" s="523">
        <f>[0]!m_can</f>
        <v>70</v>
      </c>
    </row>
    <row r="32" spans="2:21" ht="13.5" thickBot="1" x14ac:dyDescent="0.25">
      <c r="B32" s="74"/>
      <c r="C32" s="520"/>
      <c r="D32" s="242"/>
      <c r="E32" s="247"/>
      <c r="F32" s="247"/>
      <c r="G32" s="247"/>
      <c r="H32" s="283"/>
      <c r="I32" s="283"/>
      <c r="J32" s="247"/>
      <c r="K32" s="248"/>
      <c r="L32" s="242"/>
      <c r="M32" s="248"/>
      <c r="N32" s="75"/>
      <c r="O32" s="273" t="s">
        <v>435</v>
      </c>
      <c r="P32" s="522">
        <f>Q_ail</f>
        <v>4</v>
      </c>
      <c r="Q32" s="2"/>
      <c r="R32" s="48"/>
      <c r="S32" s="48"/>
      <c r="T32" s="226" t="s">
        <v>430</v>
      </c>
      <c r="U32" s="523">
        <f>[0]!n_can</f>
        <v>10</v>
      </c>
    </row>
    <row r="33" spans="2:21" ht="13.5" thickBot="1" x14ac:dyDescent="0.25">
      <c r="B33" s="74"/>
      <c r="D33" s="80"/>
      <c r="E33" s="81"/>
      <c r="F33" s="81"/>
      <c r="G33" s="81"/>
      <c r="H33" s="82"/>
      <c r="I33" s="82"/>
      <c r="J33" s="81"/>
      <c r="K33" s="76"/>
      <c r="L33" s="80"/>
      <c r="M33" s="76"/>
      <c r="N33" s="75"/>
      <c r="O33" s="2"/>
      <c r="Q33" s="2"/>
      <c r="R33" s="48"/>
      <c r="S33" s="48"/>
      <c r="T33" s="226" t="s">
        <v>431</v>
      </c>
      <c r="U33" s="523">
        <f>[0]!E_can</f>
        <v>50</v>
      </c>
    </row>
    <row r="34" spans="2:21" ht="13.5" thickBot="1" x14ac:dyDescent="0.25">
      <c r="B34" s="77"/>
      <c r="C34" s="78"/>
      <c r="D34" s="78"/>
      <c r="E34" s="78"/>
      <c r="F34" s="78"/>
      <c r="G34" s="78"/>
      <c r="H34" s="78"/>
      <c r="I34" s="78"/>
      <c r="J34" s="78"/>
      <c r="K34" s="78"/>
      <c r="L34" s="78"/>
      <c r="M34" s="78"/>
      <c r="N34" s="79"/>
      <c r="O34" s="2"/>
      <c r="P34" s="273" t="s">
        <v>431</v>
      </c>
      <c r="Q34" s="441">
        <f>E_ail</f>
        <v>110</v>
      </c>
      <c r="T34" s="226" t="s">
        <v>436</v>
      </c>
      <c r="U34" s="523">
        <f>[0]!ep_can</f>
        <v>2</v>
      </c>
    </row>
    <row r="35" spans="2:21" x14ac:dyDescent="0.2">
      <c r="O35" s="2"/>
      <c r="P35" s="6"/>
      <c r="Q35" s="6"/>
      <c r="T35" s="226" t="s">
        <v>435</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563</v>
      </c>
      <c r="I38" t="str">
        <f>Matricule</f>
        <v>FX0</v>
      </c>
      <c r="N38" s="75"/>
    </row>
    <row r="39" spans="2:21" x14ac:dyDescent="0.2">
      <c r="B39" s="74"/>
      <c r="D39" s="2"/>
      <c r="N39" s="75"/>
    </row>
    <row r="40" spans="2:21" x14ac:dyDescent="0.2">
      <c r="B40" s="74"/>
      <c r="D40" s="275" t="s">
        <v>149</v>
      </c>
      <c r="E40" s="246">
        <f>D_ref</f>
        <v>84</v>
      </c>
      <c r="F40" s="265"/>
      <c r="G40" s="265"/>
      <c r="H40" s="261" t="s">
        <v>198</v>
      </c>
      <c r="I40" s="261" t="s">
        <v>199</v>
      </c>
      <c r="J40" s="262" t="s">
        <v>200</v>
      </c>
      <c r="N40" s="75"/>
    </row>
    <row r="41" spans="2:21" x14ac:dyDescent="0.2">
      <c r="B41" s="74"/>
      <c r="D41" s="276" t="s">
        <v>147</v>
      </c>
      <c r="E41" s="6">
        <f>Long_ogive</f>
        <v>252</v>
      </c>
      <c r="F41" s="2"/>
      <c r="G41" s="2" t="s">
        <v>201</v>
      </c>
      <c r="H41" s="6">
        <f>MasseSans</f>
        <v>3.6440000000000001</v>
      </c>
      <c r="I41" s="6">
        <f ca="1">MasseVide</f>
        <v>4.2940000000000005</v>
      </c>
      <c r="J41" s="244">
        <f ca="1">MassePlein</f>
        <v>5.2759999999999998</v>
      </c>
      <c r="N41" s="75"/>
    </row>
    <row r="42" spans="2:21" x14ac:dyDescent="0.2">
      <c r="B42" s="74"/>
      <c r="D42" s="276" t="s">
        <v>150</v>
      </c>
      <c r="E42" s="6">
        <f>X_ail-m_ail</f>
        <v>1020</v>
      </c>
      <c r="F42" s="255"/>
      <c r="G42" s="255" t="s">
        <v>218</v>
      </c>
      <c r="H42" s="263">
        <f>XcgSans</f>
        <v>827</v>
      </c>
      <c r="I42" s="263">
        <f ca="1">XcgVide</f>
        <v>836.83931066604566</v>
      </c>
      <c r="J42" s="245">
        <f ca="1">XcgPlein</f>
        <v>850.19939347990908</v>
      </c>
      <c r="N42" s="75"/>
    </row>
    <row r="43" spans="2:21" x14ac:dyDescent="0.2">
      <c r="B43" s="74"/>
      <c r="D43" s="276" t="str">
        <f>IF(Lang="Français","Emplanture 'm'",IF(Lang="English","Root edge  'm'",""))</f>
        <v>Emplanture 'm'</v>
      </c>
      <c r="E43" s="244">
        <f>m_ail</f>
        <v>180</v>
      </c>
      <c r="N43" s="75"/>
    </row>
    <row r="44" spans="2:21" x14ac:dyDescent="0.2">
      <c r="B44" s="74"/>
      <c r="D44" s="276" t="str">
        <f>IF(Lang="Français","Saumon      'n'",IF(Lang="English","Tip edge    'n'",""))</f>
        <v>Saumon      'n'</v>
      </c>
      <c r="E44" s="244">
        <f>n_ail</f>
        <v>80</v>
      </c>
      <c r="F44" s="246" t="s">
        <v>202</v>
      </c>
      <c r="G44" s="246" t="s">
        <v>207</v>
      </c>
      <c r="H44" s="672" t="e">
        <f ca="1">Vsortie_de_rampe</f>
        <v>#N/A</v>
      </c>
      <c r="I44" s="673"/>
      <c r="N44" s="75"/>
    </row>
    <row r="45" spans="2:21" x14ac:dyDescent="0.2">
      <c r="B45" s="74"/>
      <c r="D45" s="276" t="str">
        <f>IF(Lang="Français","Flèche        'p'",IF(Lang="English","Offset         'p'",""))</f>
        <v>Flèche        'p'</v>
      </c>
      <c r="E45" s="244">
        <f>p_ail</f>
        <v>160</v>
      </c>
      <c r="F45" s="6" t="s">
        <v>203</v>
      </c>
      <c r="G45" s="6" t="s">
        <v>208</v>
      </c>
      <c r="H45" s="674">
        <f>Finesse</f>
        <v>14.285714285714286</v>
      </c>
      <c r="I45" s="675"/>
      <c r="N45" s="75"/>
    </row>
    <row r="46" spans="2:21" x14ac:dyDescent="0.2">
      <c r="B46" s="74"/>
      <c r="D46" s="276" t="str">
        <f>IF(Lang="Français","Envergure   'E'",IF(Lang="English","Span          'E'",""))</f>
        <v>Envergure   'E'</v>
      </c>
      <c r="E46" s="244">
        <f>E_ail</f>
        <v>110</v>
      </c>
      <c r="F46" s="6" t="s">
        <v>204</v>
      </c>
      <c r="G46" s="6" t="s">
        <v>209</v>
      </c>
      <c r="H46" s="674">
        <f>Cn</f>
        <v>15.682156507565736</v>
      </c>
      <c r="I46" s="675"/>
      <c r="N46" s="75"/>
    </row>
    <row r="47" spans="2:21" x14ac:dyDescent="0.2">
      <c r="B47" s="74"/>
      <c r="D47" s="276" t="s">
        <v>144</v>
      </c>
      <c r="E47" s="244">
        <f>ep_ail</f>
        <v>4</v>
      </c>
      <c r="F47" s="6" t="s">
        <v>205</v>
      </c>
      <c r="G47" s="6" t="s">
        <v>210</v>
      </c>
      <c r="H47" s="247">
        <f ca="1">MS_min</f>
        <v>1.8064806382635787</v>
      </c>
      <c r="I47" s="254">
        <f ca="1">MS_max</f>
        <v>1.9655292431905242</v>
      </c>
      <c r="N47" s="75"/>
    </row>
    <row r="48" spans="2:21" x14ac:dyDescent="0.2">
      <c r="B48" s="74"/>
      <c r="D48" s="276" t="s">
        <v>145</v>
      </c>
      <c r="E48" s="244">
        <f>Q_ail</f>
        <v>4</v>
      </c>
      <c r="F48" s="274" t="s">
        <v>206</v>
      </c>
      <c r="G48" s="274" t="s">
        <v>211</v>
      </c>
      <c r="H48" s="256">
        <f ca="1">MS_Cn_min</f>
        <v>28.329512097136686</v>
      </c>
      <c r="I48" s="264">
        <f ca="1">MS_Cn_max</f>
        <v>30.823737211911038</v>
      </c>
      <c r="N48" s="75"/>
    </row>
    <row r="49" spans="2:14" x14ac:dyDescent="0.2">
      <c r="B49" s="74"/>
      <c r="D49" s="276" t="s">
        <v>148</v>
      </c>
      <c r="E49" s="244">
        <f ca="1">XpropuRef-Long_propu</f>
        <v>652</v>
      </c>
      <c r="N49" s="75"/>
    </row>
    <row r="50" spans="2:14" x14ac:dyDescent="0.2">
      <c r="B50" s="74"/>
      <c r="D50" s="276" t="s">
        <v>146</v>
      </c>
      <c r="E50" s="272" t="str">
        <f>Forme_ogive</f>
        <v>Conique (droite)</v>
      </c>
      <c r="F50" s="273" t="s">
        <v>183</v>
      </c>
      <c r="G50" s="275" t="s">
        <v>5</v>
      </c>
      <c r="H50" s="246">
        <f>Cx</f>
        <v>0.6</v>
      </c>
      <c r="I50" s="265"/>
      <c r="J50" s="266"/>
      <c r="N50" s="75"/>
    </row>
    <row r="51" spans="2:14" x14ac:dyDescent="0.2">
      <c r="B51" s="74"/>
      <c r="D51" s="276" t="s">
        <v>142</v>
      </c>
      <c r="E51" s="244">
        <f>Long_tot</f>
        <v>1200</v>
      </c>
      <c r="G51" s="276" t="s">
        <v>212</v>
      </c>
      <c r="H51" s="6">
        <f>Sref</f>
        <v>7.3017694409323953E-3</v>
      </c>
      <c r="J51" s="267"/>
      <c r="N51" s="75"/>
    </row>
    <row r="52" spans="2:14" x14ac:dyDescent="0.2">
      <c r="B52" s="74"/>
      <c r="D52" s="276" t="s">
        <v>196</v>
      </c>
      <c r="E52" s="244">
        <f>MAX(D_ref,D_ail,D_og,(RIGHT(Nb_diam,1)=",")*MAX(D1j,D1r,D2j,D2r))</f>
        <v>104</v>
      </c>
      <c r="G52" s="276" t="s">
        <v>213</v>
      </c>
      <c r="H52" s="6">
        <f>Beta_rampe</f>
        <v>72.642007648178861</v>
      </c>
      <c r="I52" s="6">
        <v>80</v>
      </c>
      <c r="J52" s="244">
        <v>90</v>
      </c>
      <c r="N52" s="75"/>
    </row>
    <row r="53" spans="2:14" x14ac:dyDescent="0.2">
      <c r="B53" s="74"/>
      <c r="D53" s="277" t="s">
        <v>197</v>
      </c>
      <c r="E53" s="260">
        <f>E_ail*2+D_ail</f>
        <v>304</v>
      </c>
      <c r="G53" s="278" t="s">
        <v>215</v>
      </c>
      <c r="H53" s="247">
        <f ca="1">Temps_culmi</f>
        <v>21.700000000000003</v>
      </c>
      <c r="I53" s="259"/>
      <c r="J53" s="268"/>
      <c r="N53" s="75"/>
    </row>
    <row r="54" spans="2:14" x14ac:dyDescent="0.2">
      <c r="B54" s="74"/>
      <c r="G54" s="278" t="s">
        <v>216</v>
      </c>
      <c r="H54" s="242">
        <f ca="1">Altitude_culmi</f>
        <v>2700.8366293723166</v>
      </c>
      <c r="I54" s="259"/>
      <c r="J54" s="268"/>
      <c r="N54" s="75"/>
    </row>
    <row r="55" spans="2:14" x14ac:dyDescent="0.2">
      <c r="B55" s="74"/>
      <c r="C55" s="275" t="s">
        <v>233</v>
      </c>
      <c r="D55" s="249" t="s">
        <v>60</v>
      </c>
      <c r="E55" s="243">
        <f>Long_tot</f>
        <v>1200</v>
      </c>
      <c r="G55" s="278" t="s">
        <v>217</v>
      </c>
      <c r="H55" s="248">
        <f ca="1">Vit_culmi</f>
        <v>39.979376127960009</v>
      </c>
      <c r="I55" s="259"/>
      <c r="J55" s="268"/>
      <c r="N55" s="75"/>
    </row>
    <row r="56" spans="2:14" x14ac:dyDescent="0.2">
      <c r="B56" s="74"/>
      <c r="C56" s="276"/>
      <c r="D56" s="2" t="s">
        <v>219</v>
      </c>
      <c r="E56" s="244">
        <f>MAX(D_ref,D_ail,D_og,(RIGHT(Nb_diam,1)=",")*MAX(D1j,D1r,D2j,D2r))</f>
        <v>104</v>
      </c>
      <c r="G56" s="278" t="s">
        <v>133</v>
      </c>
      <c r="H56" s="242">
        <f ca="1">Portee_balistique</f>
        <v>1912.6142538122574</v>
      </c>
      <c r="I56" s="259"/>
      <c r="J56" s="268"/>
      <c r="N56" s="75"/>
    </row>
    <row r="57" spans="2:14" x14ac:dyDescent="0.2">
      <c r="B57" s="74"/>
      <c r="C57" s="276"/>
      <c r="D57" s="2" t="s">
        <v>220</v>
      </c>
      <c r="E57" s="244">
        <f>E_ail*2+D_ail</f>
        <v>304</v>
      </c>
      <c r="G57" s="278" t="s">
        <v>214</v>
      </c>
      <c r="H57" s="242">
        <f ca="1">T_balistique</f>
        <v>51.300000000000423</v>
      </c>
      <c r="I57" s="259"/>
      <c r="J57" s="268"/>
      <c r="N57" s="75"/>
    </row>
    <row r="58" spans="2:14" x14ac:dyDescent="0.2">
      <c r="B58" s="74"/>
      <c r="C58" s="276"/>
      <c r="D58" s="2" t="s">
        <v>221</v>
      </c>
      <c r="E58" s="244">
        <f ca="1">MassePlein</f>
        <v>5.2759999999999998</v>
      </c>
      <c r="G58" s="278" t="s">
        <v>137</v>
      </c>
      <c r="H58" s="248">
        <f ca="1">Vit_max</f>
        <v>404.89989730673244</v>
      </c>
      <c r="I58" s="259"/>
      <c r="J58" s="268"/>
      <c r="N58" s="75"/>
    </row>
    <row r="59" spans="2:14" x14ac:dyDescent="0.2">
      <c r="B59" s="74"/>
      <c r="C59" s="277" t="s">
        <v>234</v>
      </c>
      <c r="D59" s="255" t="s">
        <v>145</v>
      </c>
      <c r="E59" s="260">
        <f>Q_ail</f>
        <v>4</v>
      </c>
      <c r="G59" s="278" t="s">
        <v>136</v>
      </c>
      <c r="H59" s="242">
        <f ca="1">Acc_max</f>
        <v>243.86242394593501</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2573.236297477506</v>
      </c>
      <c r="F62" s="280">
        <f ca="1">E62/9.81</f>
        <v>262.30747171024524</v>
      </c>
      <c r="H62" s="2"/>
      <c r="I62" s="2"/>
      <c r="J62" s="2"/>
      <c r="K62" s="2"/>
      <c r="N62" s="75"/>
    </row>
    <row r="63" spans="2:14" x14ac:dyDescent="0.2">
      <c r="B63" s="74"/>
      <c r="C63" s="276"/>
      <c r="D63" s="2" t="s">
        <v>223</v>
      </c>
      <c r="E63" s="242">
        <f ca="1">2*Acc_max*Masse_ail</f>
        <v>55.795722598829933</v>
      </c>
      <c r="F63" s="248">
        <f ca="1">E63/9.81</f>
        <v>5.6876373699113074</v>
      </c>
      <c r="G63" s="246" t="s">
        <v>229</v>
      </c>
      <c r="H63" s="288">
        <f>S_ail*(ep_ail/1000)*2000</f>
        <v>0.1144</v>
      </c>
      <c r="I63" s="2"/>
      <c r="J63" s="2"/>
      <c r="K63" s="2"/>
      <c r="N63" s="75"/>
    </row>
    <row r="64" spans="2:14" x14ac:dyDescent="0.2">
      <c r="B64" s="74"/>
      <c r="C64" s="277"/>
      <c r="D64" s="255" t="s">
        <v>224</v>
      </c>
      <c r="E64" s="263">
        <f ca="1">0.104*S_ail*Vit_max^2</f>
        <v>243.81740799496447</v>
      </c>
      <c r="F64" s="281">
        <f ca="1">E64/9.81</f>
        <v>24.853966156469365</v>
      </c>
      <c r="G64" s="274" t="s">
        <v>228</v>
      </c>
      <c r="H64" s="289">
        <f>(E_ail*(m_ail+n_ail)/2)/10^6</f>
        <v>1.43E-2</v>
      </c>
      <c r="I64" s="2"/>
      <c r="J64" s="2"/>
      <c r="K64" s="2"/>
      <c r="N64" s="75"/>
    </row>
    <row r="65" spans="2:14" x14ac:dyDescent="0.2">
      <c r="B65" s="74"/>
      <c r="C65" s="282" t="s">
        <v>242</v>
      </c>
      <c r="D65" s="285" t="s">
        <v>240</v>
      </c>
      <c r="E65" s="286">
        <f ca="1">2*Acc_max*H65</f>
        <v>1286.618148738753</v>
      </c>
      <c r="F65" s="286">
        <f ca="1">E65/9.81</f>
        <v>131.15373585512262</v>
      </c>
      <c r="G65" s="287" t="s">
        <v>241</v>
      </c>
      <c r="H65" s="279">
        <f ca="1">E58/2</f>
        <v>2.6379999999999999</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21.7</v>
      </c>
      <c r="I67" s="251">
        <f ca="1">Temps_culmi</f>
        <v>21.700000000000003</v>
      </c>
      <c r="J67" s="2"/>
      <c r="K67" s="2"/>
      <c r="N67" s="75"/>
    </row>
    <row r="68" spans="2:14" x14ac:dyDescent="0.2">
      <c r="B68" s="74"/>
      <c r="C68" s="6"/>
      <c r="D68" s="2"/>
      <c r="E68" s="2"/>
      <c r="F68" s="275" t="s">
        <v>231</v>
      </c>
      <c r="G68" s="249" t="s">
        <v>129</v>
      </c>
      <c r="H68" s="250">
        <f ca="1">V_para</f>
        <v>11.963707355964765</v>
      </c>
      <c r="I68" s="251">
        <f>V_satellite</f>
        <v>12.655562623057198</v>
      </c>
      <c r="J68" s="2"/>
      <c r="K68" s="2"/>
      <c r="N68" s="75"/>
    </row>
    <row r="69" spans="2:14" x14ac:dyDescent="0.2">
      <c r="B69" s="74"/>
      <c r="C69" s="6"/>
      <c r="D69" s="2"/>
      <c r="E69" s="2"/>
      <c r="F69" s="276"/>
      <c r="G69" s="2" t="s">
        <v>237</v>
      </c>
      <c r="H69" s="247">
        <f>S_para</f>
        <v>0.48049999999999998</v>
      </c>
      <c r="I69" s="253">
        <f>S_satellite</f>
        <v>0.1</v>
      </c>
      <c r="J69" s="2"/>
      <c r="K69" s="2"/>
      <c r="N69" s="75"/>
    </row>
    <row r="70" spans="2:14" x14ac:dyDescent="0.2">
      <c r="B70" s="74"/>
      <c r="C70" s="226"/>
      <c r="D70" s="2"/>
      <c r="F70" s="276"/>
      <c r="G70" s="2" t="s">
        <v>236</v>
      </c>
      <c r="H70" s="247">
        <f ca="1">V_ouverture</f>
        <v>39.979376127960009</v>
      </c>
      <c r="I70" s="253" t="e">
        <f ca="1">V_ouv_sat</f>
        <v>#N/A</v>
      </c>
      <c r="N70" s="75"/>
    </row>
    <row r="71" spans="2:14" x14ac:dyDescent="0.2">
      <c r="B71" s="74"/>
      <c r="C71" s="226"/>
      <c r="F71" s="276"/>
      <c r="G71" s="2" t="s">
        <v>201</v>
      </c>
      <c r="H71" s="247">
        <f ca="1">m_vide</f>
        <v>4.2940000000000005</v>
      </c>
      <c r="I71" s="253">
        <f>m_satellite</f>
        <v>1</v>
      </c>
      <c r="N71" s="75"/>
    </row>
    <row r="72" spans="2:14" x14ac:dyDescent="0.2">
      <c r="B72" s="74"/>
      <c r="C72" s="226"/>
      <c r="F72" s="276"/>
      <c r="G72" s="2" t="s">
        <v>238</v>
      </c>
      <c r="H72" s="283">
        <f ca="1">1/2*Rho_moyen*S_para*V_ouverture^2</f>
        <v>470.40454642618084</v>
      </c>
      <c r="I72" s="284" t="e">
        <f ca="1">1/2*Rho_moyen*S_satellite*V_ouv_sat^2</f>
        <v>#N/A</v>
      </c>
      <c r="N72" s="75"/>
    </row>
    <row r="73" spans="2:14" x14ac:dyDescent="0.2">
      <c r="B73" s="74"/>
      <c r="D73" s="2"/>
      <c r="F73" s="277"/>
      <c r="G73" s="255" t="s">
        <v>239</v>
      </c>
      <c r="H73" s="256">
        <f ca="1">H72/9.81</f>
        <v>47.951533784524038</v>
      </c>
      <c r="I73" s="257" t="e">
        <f ca="1">I72/9.81</f>
        <v>#N/A</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SP02_BETA</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252</v>
      </c>
      <c r="G82" s="48"/>
      <c r="H82" s="48"/>
      <c r="I82" s="48"/>
      <c r="J82" s="48"/>
      <c r="K82" s="48"/>
      <c r="N82" s="75"/>
    </row>
    <row r="83" spans="2:14" x14ac:dyDescent="0.2">
      <c r="B83" s="74"/>
      <c r="C83" s="277" t="s">
        <v>336</v>
      </c>
      <c r="D83" s="433">
        <f ca="1">TODAY()</f>
        <v>45890</v>
      </c>
      <c r="E83" s="48"/>
      <c r="F83" s="436"/>
      <c r="G83" s="48"/>
      <c r="H83" s="48"/>
      <c r="I83" s="48"/>
      <c r="J83" s="48"/>
      <c r="K83" s="48"/>
      <c r="N83" s="75"/>
    </row>
    <row r="84" spans="2:14" ht="13.5" thickBot="1" x14ac:dyDescent="0.25">
      <c r="B84" s="74"/>
      <c r="E84" s="48"/>
      <c r="F84" s="436"/>
      <c r="G84" s="48"/>
      <c r="H84" s="48"/>
      <c r="I84" s="48"/>
      <c r="J84" s="440" t="str">
        <f>IF(RIGHT(Nb_diam,1)=",", "", X_j)</f>
        <v/>
      </c>
      <c r="K84" s="48"/>
      <c r="N84" s="75"/>
    </row>
    <row r="85" spans="2:14" ht="13.5" thickBot="1" x14ac:dyDescent="0.25">
      <c r="B85" s="74"/>
      <c r="C85" s="275" t="s">
        <v>337</v>
      </c>
      <c r="D85" s="243" t="str">
        <f>Propu</f>
        <v>Pro54-5G WT</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t="str">
        <f>IF(RIGHT(Nb_diam,1)=",", "", X_r)</f>
        <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t="str">
        <f>IF(RIGHT(Nb_diam,1)=",", "", l_j)</f>
        <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t="str">
        <f>IF(RIGHT(Nb_diam,1)=",", "", D2j)</f>
        <v/>
      </c>
      <c r="G90" s="48"/>
      <c r="H90" s="48"/>
      <c r="I90" s="48"/>
      <c r="J90" s="441">
        <f>X_ail-m_ail</f>
        <v>1020</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t="str">
        <f>IF(RIGHT(Nb_diam,1)=",", "", l_r)</f>
        <v/>
      </c>
      <c r="K92" s="48"/>
      <c r="N92" s="75"/>
    </row>
    <row r="93" spans="2:14" x14ac:dyDescent="0.2">
      <c r="B93" s="74"/>
      <c r="E93" s="48"/>
      <c r="F93" s="436"/>
      <c r="G93" s="48"/>
      <c r="H93" s="48"/>
      <c r="I93" s="48"/>
      <c r="J93" s="436"/>
      <c r="K93" s="48"/>
      <c r="N93" s="75"/>
    </row>
    <row r="94" spans="2:14" x14ac:dyDescent="0.2">
      <c r="B94" s="74"/>
      <c r="E94" s="434" t="s">
        <v>343</v>
      </c>
      <c r="F94" s="440" t="str">
        <f>IF(RIGHT(Nb_diam,1)=",", "", D2r)</f>
        <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180</v>
      </c>
      <c r="G97" s="48"/>
      <c r="H97" s="48"/>
      <c r="I97" s="48"/>
      <c r="J97" s="441">
        <f>p_ail</f>
        <v>160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652</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110</v>
      </c>
      <c r="I105" s="273"/>
      <c r="J105" s="441">
        <f>ep_ail</f>
        <v>4</v>
      </c>
      <c r="K105" s="48"/>
      <c r="N105" s="75"/>
    </row>
    <row r="106" spans="2:14" x14ac:dyDescent="0.2">
      <c r="B106" s="74"/>
      <c r="D106" s="429"/>
      <c r="E106" s="246" t="s">
        <v>354</v>
      </c>
      <c r="F106" s="243" t="s">
        <v>353</v>
      </c>
      <c r="N106" s="75"/>
    </row>
    <row r="107" spans="2:14" x14ac:dyDescent="0.2">
      <c r="B107" s="74"/>
      <c r="D107" s="437" t="s">
        <v>351</v>
      </c>
      <c r="E107" s="6">
        <f>MasseSans</f>
        <v>3.6440000000000001</v>
      </c>
      <c r="F107" s="244">
        <f ca="1">MassePlein</f>
        <v>5.2759999999999998</v>
      </c>
      <c r="N107" s="75"/>
    </row>
    <row r="108" spans="2:14" x14ac:dyDescent="0.2">
      <c r="B108" s="74"/>
      <c r="D108" s="431" t="s">
        <v>352</v>
      </c>
      <c r="E108" s="274">
        <f>XcgSans</f>
        <v>827</v>
      </c>
      <c r="F108" s="260">
        <f ca="1">XcgPlein</f>
        <v>850.19939347990908</v>
      </c>
      <c r="N108" s="75"/>
    </row>
    <row r="109" spans="2:14" x14ac:dyDescent="0.2">
      <c r="B109" s="74"/>
      <c r="N109" s="75"/>
    </row>
    <row r="110" spans="2:14" x14ac:dyDescent="0.2">
      <c r="B110" s="74"/>
      <c r="D110" s="438" t="s">
        <v>355</v>
      </c>
      <c r="E110" s="439">
        <f ca="1">MasseVide</f>
        <v>4.2940000000000005</v>
      </c>
      <c r="G110" s="429" t="s">
        <v>356</v>
      </c>
      <c r="H110" s="265"/>
      <c r="I110" s="265"/>
      <c r="J110" s="266"/>
      <c r="N110" s="75"/>
    </row>
    <row r="111" spans="2:14" x14ac:dyDescent="0.2">
      <c r="B111" s="74"/>
      <c r="G111" s="276" t="s">
        <v>213</v>
      </c>
      <c r="H111" s="6">
        <f>Beta_rampe</f>
        <v>72.642007648178861</v>
      </c>
      <c r="I111" s="6">
        <v>80</v>
      </c>
      <c r="J111" s="244">
        <v>90</v>
      </c>
      <c r="N111" s="75"/>
    </row>
    <row r="112" spans="2:14" x14ac:dyDescent="0.2">
      <c r="B112" s="74"/>
      <c r="G112" s="278" t="s">
        <v>215</v>
      </c>
      <c r="H112" s="247">
        <f ca="1">Temps_culmi</f>
        <v>21.700000000000003</v>
      </c>
      <c r="I112" s="259"/>
      <c r="J112" s="268"/>
      <c r="N112" s="75"/>
    </row>
    <row r="113" spans="2:14" ht="12.75" customHeight="1" x14ac:dyDescent="0.25">
      <c r="B113" s="74"/>
      <c r="D113" s="435" t="s">
        <v>357</v>
      </c>
      <c r="E113" s="48"/>
      <c r="G113" s="278" t="s">
        <v>216</v>
      </c>
      <c r="H113" s="242">
        <f ca="1">Altitude_culmi</f>
        <v>2700.8366293723166</v>
      </c>
      <c r="I113" s="259"/>
      <c r="J113" s="268"/>
      <c r="N113" s="75"/>
    </row>
    <row r="114" spans="2:14" ht="12.75" customHeight="1" x14ac:dyDescent="0.25">
      <c r="B114" s="74"/>
      <c r="D114" s="48"/>
      <c r="E114" s="48"/>
      <c r="F114" s="435"/>
      <c r="G114" s="278" t="s">
        <v>217</v>
      </c>
      <c r="H114" s="248">
        <f ca="1">Vit_culmi</f>
        <v>39.979376127960009</v>
      </c>
      <c r="I114" s="259"/>
      <c r="J114" s="268"/>
      <c r="N114" s="75"/>
    </row>
    <row r="115" spans="2:14" x14ac:dyDescent="0.2">
      <c r="B115" s="74"/>
      <c r="C115" s="429" t="s">
        <v>358</v>
      </c>
      <c r="D115" s="249"/>
      <c r="E115" s="446">
        <v>0.1</v>
      </c>
      <c r="G115" s="278" t="s">
        <v>133</v>
      </c>
      <c r="H115" s="242">
        <f ca="1">Portee_balistique</f>
        <v>1912.6142538122574</v>
      </c>
      <c r="I115" s="259"/>
      <c r="J115" s="268"/>
      <c r="N115" s="75"/>
    </row>
    <row r="116" spans="2:14" ht="12.75" customHeight="1" x14ac:dyDescent="0.2">
      <c r="B116" s="74"/>
      <c r="C116" s="431" t="s">
        <v>359</v>
      </c>
      <c r="D116" s="255"/>
      <c r="E116" s="447">
        <f>E_ail*(m_ail+n_ail)/2</f>
        <v>14300</v>
      </c>
      <c r="G116" s="278" t="s">
        <v>137</v>
      </c>
      <c r="H116" s="248">
        <f ca="1">Vit_max</f>
        <v>404.89989730673244</v>
      </c>
      <c r="I116" s="259"/>
      <c r="J116" s="268"/>
      <c r="N116" s="75"/>
    </row>
    <row r="117" spans="2:14" ht="12.75" customHeight="1" x14ac:dyDescent="0.2">
      <c r="B117" s="74"/>
      <c r="D117" s="48"/>
      <c r="E117" s="48"/>
      <c r="F117" s="48"/>
      <c r="G117" s="278" t="s">
        <v>136</v>
      </c>
      <c r="H117" s="242">
        <f ca="1">Acc_max</f>
        <v>243.86242394593501</v>
      </c>
      <c r="I117" s="259"/>
      <c r="J117" s="268"/>
      <c r="N117" s="75"/>
    </row>
    <row r="118" spans="2:14" x14ac:dyDescent="0.2">
      <c r="B118" s="74"/>
      <c r="C118" s="429" t="s">
        <v>360</v>
      </c>
      <c r="D118" s="249"/>
      <c r="E118" s="457"/>
      <c r="F118" s="458">
        <f>J90/100</f>
        <v>10.199999999999999</v>
      </c>
      <c r="G118" s="276" t="s">
        <v>5</v>
      </c>
      <c r="H118" s="6">
        <f>Cx</f>
        <v>0.6</v>
      </c>
      <c r="I118" s="259"/>
      <c r="J118" s="268"/>
      <c r="N118" s="75"/>
    </row>
    <row r="119" spans="2:14" x14ac:dyDescent="0.2">
      <c r="B119" s="74"/>
      <c r="C119" s="437" t="s">
        <v>361</v>
      </c>
      <c r="D119" s="2"/>
      <c r="E119" s="459">
        <f ca="1">2*Acc_max*MasseSans</f>
        <v>1777.2693457179744</v>
      </c>
      <c r="F119" s="460">
        <f ca="1">E119/g</f>
        <v>181.16914839123081</v>
      </c>
      <c r="G119" s="269" t="s">
        <v>222</v>
      </c>
      <c r="H119" s="270"/>
      <c r="I119" s="270"/>
      <c r="J119" s="271"/>
      <c r="N119" s="75"/>
    </row>
    <row r="120" spans="2:14" x14ac:dyDescent="0.2">
      <c r="B120" s="74"/>
      <c r="C120" s="437" t="s">
        <v>362</v>
      </c>
      <c r="D120" s="2"/>
      <c r="E120" s="459">
        <f ca="1">2*Acc_max*E115</f>
        <v>48.772484789187004</v>
      </c>
      <c r="F120" s="460">
        <f ca="1">E120/g</f>
        <v>4.9717109876847099</v>
      </c>
      <c r="N120" s="75"/>
    </row>
    <row r="121" spans="2:14" x14ac:dyDescent="0.2">
      <c r="B121" s="74"/>
      <c r="C121" s="431" t="s">
        <v>363</v>
      </c>
      <c r="D121" s="255"/>
      <c r="E121" s="452">
        <f ca="1">0.104*E116/1000000*Vit_max^2</f>
        <v>243.81740799496441</v>
      </c>
      <c r="F121" s="453">
        <f ca="1">E121/g</f>
        <v>24.853966156469358</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70" t="s">
        <v>368</v>
      </c>
      <c r="D128" s="671"/>
      <c r="E128" s="450">
        <f ca="1">0.5*Rho_moyen*S_para*Vit_culmi^2</f>
        <v>470.40454642618084</v>
      </c>
      <c r="F128" s="451">
        <f ca="1">E128/g</f>
        <v>47.951533784524038</v>
      </c>
      <c r="H128" s="48"/>
      <c r="I128" s="48"/>
      <c r="J128" s="48"/>
      <c r="K128" s="48"/>
      <c r="N128" s="75"/>
    </row>
    <row r="129" spans="2:14" x14ac:dyDescent="0.2">
      <c r="B129" s="74"/>
      <c r="C129" s="668" t="s">
        <v>369</v>
      </c>
      <c r="D129" s="669"/>
      <c r="E129" s="452">
        <f ca="1">E128/E126*2</f>
        <v>235.20227321309042</v>
      </c>
      <c r="F129" s="453">
        <f ca="1">E129/g</f>
        <v>23.975766892262019</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70" t="s">
        <v>371</v>
      </c>
      <c r="D132" s="671"/>
      <c r="E132" s="454">
        <v>1</v>
      </c>
      <c r="F132" s="48"/>
      <c r="G132" s="48"/>
      <c r="H132" s="48"/>
      <c r="I132" s="48"/>
      <c r="J132" s="442"/>
      <c r="K132" s="48"/>
      <c r="N132" s="75"/>
    </row>
    <row r="133" spans="2:14" x14ac:dyDescent="0.2">
      <c r="B133" s="74"/>
      <c r="C133" s="668" t="s">
        <v>372</v>
      </c>
      <c r="D133" s="669"/>
      <c r="E133" s="455">
        <f ca="1">2*E132*Acc_max/g</f>
        <v>49.717109876847097</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H11:I11"/>
    <mergeCell ref="H12:I12"/>
    <mergeCell ref="H13:I13"/>
    <mergeCell ref="H29:K29"/>
    <mergeCell ref="C29:C30"/>
    <mergeCell ref="D29:D30"/>
    <mergeCell ref="H17:I17"/>
    <mergeCell ref="H18:I18"/>
    <mergeCell ref="H19:I19"/>
    <mergeCell ref="E29:G30"/>
    <mergeCell ref="E31:G31"/>
    <mergeCell ref="M29:M30"/>
    <mergeCell ref="H30:I30"/>
    <mergeCell ref="L29:L30"/>
    <mergeCell ref="H31:I31"/>
    <mergeCell ref="C133:D133"/>
    <mergeCell ref="C128:D128"/>
    <mergeCell ref="C129:D129"/>
    <mergeCell ref="C132:D132"/>
    <mergeCell ref="H44:I44"/>
    <mergeCell ref="H45:I45"/>
    <mergeCell ref="H46:I46"/>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2025-08-21T13:03:08Z</dcterms:modified>
</cp:coreProperties>
</file>